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LF\Documents\WeChat Files\amethyst_177\FileStorage\File\2019-12\2019年民政局预算公开\"/>
    </mc:Choice>
  </mc:AlternateContent>
  <bookViews>
    <workbookView xWindow="0" yWindow="0" windowWidth="28800" windowHeight="1247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52511"/>
</workbook>
</file>

<file path=xl/calcChain.xml><?xml version="1.0" encoding="utf-8"?>
<calcChain xmlns="http://schemas.openxmlformats.org/spreadsheetml/2006/main">
  <c r="J15" i="13" l="1"/>
  <c r="G15" i="13"/>
  <c r="F15" i="13"/>
  <c r="E15" i="13"/>
  <c r="I14" i="13"/>
  <c r="H14" i="13" s="1"/>
  <c r="I13" i="13"/>
  <c r="H13" i="13" s="1"/>
  <c r="I12" i="13"/>
  <c r="H12" i="13" s="1"/>
  <c r="I11" i="13"/>
  <c r="H11" i="13" s="1"/>
  <c r="I10" i="13"/>
  <c r="H10" i="13" s="1"/>
  <c r="I9" i="13"/>
  <c r="H9" i="13" s="1"/>
  <c r="I8" i="13"/>
  <c r="I15" i="13" s="1"/>
  <c r="E11" i="9"/>
  <c r="D11" i="9"/>
  <c r="D10" i="9"/>
  <c r="D9" i="9"/>
  <c r="E9" i="9" s="1"/>
  <c r="D8" i="9"/>
  <c r="E8" i="9" s="1"/>
  <c r="D7" i="9"/>
  <c r="B6" i="9"/>
  <c r="D6" i="9" s="1"/>
  <c r="E6" i="9" s="1"/>
  <c r="R114" i="8"/>
  <c r="Q114" i="8"/>
  <c r="P114" i="8"/>
  <c r="M113" i="8"/>
  <c r="M112" i="8"/>
  <c r="M111" i="8"/>
  <c r="M110" i="8"/>
  <c r="P109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G82" i="8"/>
  <c r="F82" i="8"/>
  <c r="D82" i="8"/>
  <c r="M81" i="8"/>
  <c r="G81" i="8"/>
  <c r="D81" i="8"/>
  <c r="M80" i="8"/>
  <c r="G80" i="8"/>
  <c r="D80" i="8"/>
  <c r="M79" i="8"/>
  <c r="G79" i="8"/>
  <c r="D79" i="8"/>
  <c r="M78" i="8"/>
  <c r="I78" i="8"/>
  <c r="I114" i="8" s="1"/>
  <c r="H78" i="8"/>
  <c r="G78" i="8" s="1"/>
  <c r="G114" i="8" s="1"/>
  <c r="F78" i="8"/>
  <c r="F114" i="8" s="1"/>
  <c r="E78" i="8"/>
  <c r="E114" i="8" s="1"/>
  <c r="D78" i="8"/>
  <c r="M77" i="8"/>
  <c r="D77" i="8"/>
  <c r="M76" i="8"/>
  <c r="D76" i="8"/>
  <c r="M75" i="8"/>
  <c r="D75" i="8"/>
  <c r="M74" i="8"/>
  <c r="D74" i="8"/>
  <c r="M73" i="8"/>
  <c r="D73" i="8"/>
  <c r="M72" i="8"/>
  <c r="D72" i="8"/>
  <c r="M71" i="8"/>
  <c r="D71" i="8"/>
  <c r="M70" i="8"/>
  <c r="D70" i="8"/>
  <c r="M69" i="8"/>
  <c r="D69" i="8"/>
  <c r="M68" i="8"/>
  <c r="D68" i="8"/>
  <c r="O67" i="8"/>
  <c r="N67" i="8"/>
  <c r="M67" i="8" s="1"/>
  <c r="D67" i="8"/>
  <c r="M66" i="8"/>
  <c r="D66" i="8"/>
  <c r="M65" i="8"/>
  <c r="D65" i="8"/>
  <c r="M64" i="8"/>
  <c r="D64" i="8"/>
  <c r="M63" i="8"/>
  <c r="D63" i="8"/>
  <c r="M62" i="8"/>
  <c r="D62" i="8"/>
  <c r="M61" i="8"/>
  <c r="D61" i="8"/>
  <c r="M60" i="8"/>
  <c r="D60" i="8"/>
  <c r="M59" i="8"/>
  <c r="D59" i="8"/>
  <c r="M58" i="8"/>
  <c r="D58" i="8"/>
  <c r="M57" i="8"/>
  <c r="D57" i="8"/>
  <c r="M56" i="8"/>
  <c r="D56" i="8"/>
  <c r="M55" i="8"/>
  <c r="D55" i="8"/>
  <c r="M54" i="8"/>
  <c r="E54" i="8"/>
  <c r="D54" i="8"/>
  <c r="M53" i="8"/>
  <c r="F53" i="8"/>
  <c r="E53" i="8"/>
  <c r="D53" i="8" s="1"/>
  <c r="M52" i="8"/>
  <c r="D52" i="8"/>
  <c r="M51" i="8"/>
  <c r="D51" i="8"/>
  <c r="O50" i="8"/>
  <c r="M50" i="8" s="1"/>
  <c r="N50" i="8"/>
  <c r="D50" i="8"/>
  <c r="M49" i="8"/>
  <c r="D49" i="8"/>
  <c r="M48" i="8"/>
  <c r="D48" i="8"/>
  <c r="M47" i="8"/>
  <c r="D47" i="8"/>
  <c r="M46" i="8"/>
  <c r="D46" i="8"/>
  <c r="M45" i="8"/>
  <c r="D45" i="8"/>
  <c r="M44" i="8"/>
  <c r="D44" i="8"/>
  <c r="M43" i="8"/>
  <c r="D43" i="8"/>
  <c r="M42" i="8"/>
  <c r="D42" i="8"/>
  <c r="M41" i="8"/>
  <c r="D41" i="8"/>
  <c r="M40" i="8"/>
  <c r="D40" i="8"/>
  <c r="M39" i="8"/>
  <c r="M38" i="8"/>
  <c r="M37" i="8"/>
  <c r="M36" i="8"/>
  <c r="D36" i="8"/>
  <c r="M35" i="8"/>
  <c r="D35" i="8"/>
  <c r="M34" i="8"/>
  <c r="D34" i="8"/>
  <c r="M33" i="8"/>
  <c r="D33" i="8"/>
  <c r="M32" i="8"/>
  <c r="D32" i="8"/>
  <c r="M31" i="8"/>
  <c r="D31" i="8"/>
  <c r="M30" i="8"/>
  <c r="D30" i="8"/>
  <c r="M29" i="8"/>
  <c r="D29" i="8"/>
  <c r="M28" i="8"/>
  <c r="D28" i="8"/>
  <c r="M27" i="8"/>
  <c r="D27" i="8"/>
  <c r="M26" i="8"/>
  <c r="D26" i="8"/>
  <c r="M25" i="8"/>
  <c r="D25" i="8"/>
  <c r="M24" i="8"/>
  <c r="F24" i="8"/>
  <c r="D24" i="8" s="1"/>
  <c r="E24" i="8"/>
  <c r="O23" i="8"/>
  <c r="N23" i="8"/>
  <c r="M23" i="8" s="1"/>
  <c r="D23" i="8"/>
  <c r="O22" i="8"/>
  <c r="N22" i="8"/>
  <c r="M22" i="8" s="1"/>
  <c r="D22" i="8"/>
  <c r="M21" i="8"/>
  <c r="D21" i="8"/>
  <c r="M20" i="8"/>
  <c r="D20" i="8"/>
  <c r="M19" i="8"/>
  <c r="D19" i="8"/>
  <c r="M18" i="8"/>
  <c r="D18" i="8"/>
  <c r="M17" i="8"/>
  <c r="D17" i="8"/>
  <c r="M16" i="8"/>
  <c r="D16" i="8"/>
  <c r="M15" i="8"/>
  <c r="D15" i="8"/>
  <c r="M14" i="8"/>
  <c r="F14" i="8"/>
  <c r="E14" i="8"/>
  <c r="D14" i="8"/>
  <c r="D13" i="8" s="1"/>
  <c r="M13" i="8"/>
  <c r="F13" i="8"/>
  <c r="E13" i="8"/>
  <c r="M12" i="8"/>
  <c r="D12" i="8"/>
  <c r="M11" i="8"/>
  <c r="D11" i="8"/>
  <c r="M10" i="8"/>
  <c r="D10" i="8"/>
  <c r="M9" i="8"/>
  <c r="D9" i="8"/>
  <c r="D8" i="8" s="1"/>
  <c r="O8" i="8"/>
  <c r="N8" i="8"/>
  <c r="M8" i="8" s="1"/>
  <c r="F8" i="8"/>
  <c r="E8" i="8"/>
  <c r="E9" i="7"/>
  <c r="G8" i="7"/>
  <c r="G7" i="7" s="1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D130" i="6"/>
  <c r="F129" i="6"/>
  <c r="M128" i="6"/>
  <c r="F128" i="6"/>
  <c r="D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M105" i="6"/>
  <c r="F105" i="6"/>
  <c r="D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M36" i="6"/>
  <c r="F36" i="6"/>
  <c r="D36" i="6"/>
  <c r="F35" i="6"/>
  <c r="M34" i="6"/>
  <c r="F34" i="6"/>
  <c r="D34" i="6"/>
  <c r="F33" i="6"/>
  <c r="F32" i="6"/>
  <c r="F31" i="6"/>
  <c r="F30" i="6"/>
  <c r="F29" i="6"/>
  <c r="F28" i="6"/>
  <c r="F27" i="6"/>
  <c r="F26" i="6"/>
  <c r="F25" i="6"/>
  <c r="M24" i="6"/>
  <c r="F24" i="6"/>
  <c r="D24" i="6"/>
  <c r="M23" i="6"/>
  <c r="D23" i="6" s="1"/>
  <c r="F22" i="6"/>
  <c r="F21" i="6"/>
  <c r="F20" i="6"/>
  <c r="F19" i="6"/>
  <c r="F18" i="6"/>
  <c r="F17" i="6"/>
  <c r="F16" i="6"/>
  <c r="F15" i="6"/>
  <c r="F14" i="6"/>
  <c r="F13" i="6"/>
  <c r="F12" i="6"/>
  <c r="F11" i="6"/>
  <c r="M9" i="6"/>
  <c r="F9" i="6"/>
  <c r="D9" i="6"/>
  <c r="F57" i="5"/>
  <c r="F56" i="5"/>
  <c r="F55" i="5"/>
  <c r="F54" i="5"/>
  <c r="F53" i="5"/>
  <c r="F52" i="5"/>
  <c r="F51" i="5"/>
  <c r="F50" i="5"/>
  <c r="F49" i="5"/>
  <c r="F48" i="5"/>
  <c r="I47" i="5"/>
  <c r="F47" i="5"/>
  <c r="S46" i="5"/>
  <c r="R46" i="5"/>
  <c r="Q46" i="5"/>
  <c r="P46" i="5"/>
  <c r="O46" i="5"/>
  <c r="N46" i="5"/>
  <c r="M46" i="5"/>
  <c r="L46" i="5"/>
  <c r="K46" i="5"/>
  <c r="J46" i="5"/>
  <c r="I46" i="5"/>
  <c r="F46" i="5"/>
  <c r="F58" i="5" s="1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F25" i="5"/>
  <c r="F24" i="5"/>
  <c r="F23" i="5"/>
  <c r="F22" i="5"/>
  <c r="F21" i="5"/>
  <c r="F20" i="5"/>
  <c r="F19" i="5"/>
  <c r="F18" i="5"/>
  <c r="F17" i="5"/>
  <c r="F16" i="5"/>
  <c r="F15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F13" i="5"/>
  <c r="F12" i="5"/>
  <c r="F11" i="5" s="1"/>
  <c r="F10" i="5" s="1"/>
  <c r="AB11" i="5"/>
  <c r="AB10" i="5" s="1"/>
  <c r="AB58" i="5" s="1"/>
  <c r="AA11" i="5"/>
  <c r="AA10" i="5" s="1"/>
  <c r="AA58" i="5" s="1"/>
  <c r="Z11" i="5"/>
  <c r="Y11" i="5"/>
  <c r="Y10" i="5" s="1"/>
  <c r="Y58" i="5" s="1"/>
  <c r="X11" i="5"/>
  <c r="X10" i="5" s="1"/>
  <c r="X58" i="5" s="1"/>
  <c r="W11" i="5"/>
  <c r="W10" i="5" s="1"/>
  <c r="W58" i="5" s="1"/>
  <c r="V11" i="5"/>
  <c r="U11" i="5"/>
  <c r="U10" i="5" s="1"/>
  <c r="U58" i="5" s="1"/>
  <c r="T11" i="5"/>
  <c r="T10" i="5" s="1"/>
  <c r="T58" i="5" s="1"/>
  <c r="S11" i="5"/>
  <c r="S10" i="5" s="1"/>
  <c r="R11" i="5"/>
  <c r="Q11" i="5"/>
  <c r="Q10" i="5" s="1"/>
  <c r="Q58" i="5" s="1"/>
  <c r="P11" i="5"/>
  <c r="P10" i="5" s="1"/>
  <c r="O11" i="5"/>
  <c r="O10" i="5" s="1"/>
  <c r="N11" i="5"/>
  <c r="M11" i="5"/>
  <c r="M10" i="5" s="1"/>
  <c r="M58" i="5" s="1"/>
  <c r="L11" i="5"/>
  <c r="L10" i="5" s="1"/>
  <c r="K11" i="5"/>
  <c r="K10" i="5" s="1"/>
  <c r="J11" i="5"/>
  <c r="I11" i="5"/>
  <c r="I10" i="5" s="1"/>
  <c r="I58" i="5" s="1"/>
  <c r="H11" i="5"/>
  <c r="H10" i="5" s="1"/>
  <c r="H58" i="5" s="1"/>
  <c r="G11" i="5"/>
  <c r="G10" i="5" s="1"/>
  <c r="G58" i="5" s="1"/>
  <c r="Z10" i="5"/>
  <c r="Z58" i="5" s="1"/>
  <c r="V10" i="5"/>
  <c r="V58" i="5" s="1"/>
  <c r="R10" i="5"/>
  <c r="R58" i="5" s="1"/>
  <c r="N10" i="5"/>
  <c r="N58" i="5" s="1"/>
  <c r="J10" i="5"/>
  <c r="J58" i="5" s="1"/>
  <c r="D16" i="4"/>
  <c r="D15" i="4"/>
  <c r="D7" i="4" s="1"/>
  <c r="D32" i="4" s="1"/>
  <c r="B7" i="4"/>
  <c r="B32" i="4" s="1"/>
  <c r="C14" i="3"/>
  <c r="C13" i="3"/>
  <c r="C14" i="2"/>
  <c r="B30" i="1"/>
  <c r="D15" i="1"/>
  <c r="D30" i="1" s="1"/>
  <c r="D14" i="1"/>
  <c r="L58" i="5" l="1"/>
  <c r="P58" i="5"/>
  <c r="D114" i="8"/>
  <c r="G6" i="7"/>
  <c r="E6" i="7" s="1"/>
  <c r="E7" i="7"/>
  <c r="M114" i="8"/>
  <c r="K58" i="5"/>
  <c r="O58" i="5"/>
  <c r="S58" i="5"/>
  <c r="H114" i="8"/>
  <c r="F23" i="6"/>
  <c r="E8" i="7"/>
  <c r="N114" i="8"/>
  <c r="H8" i="13"/>
  <c r="H15" i="13" s="1"/>
  <c r="O114" i="8"/>
  <c r="M10" i="6"/>
  <c r="D10" i="6" l="1"/>
  <c r="F10" i="6"/>
</calcChain>
</file>

<file path=xl/sharedStrings.xml><?xml version="1.0" encoding="utf-8"?>
<sst xmlns="http://schemas.openxmlformats.org/spreadsheetml/2006/main" count="1145" uniqueCount="491">
  <si>
    <t>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</si>
  <si>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</si>
  <si>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</si>
  <si>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</si>
  <si>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</si>
  <si>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</si>
  <si>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</si>
  <si>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</si>
  <si>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</si>
  <si>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</si>
  <si>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</si>
  <si>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</si>
  <si>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</si>
  <si>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</si>
  <si>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</si>
  <si>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</si>
  <si>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</si>
  <si>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</si>
  <si>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</si>
  <si>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</si>
  <si>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</si>
  <si>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</si>
  <si>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</si>
  <si>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</si>
  <si>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</si>
  <si>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</si>
  <si>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</si>
  <si>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</si>
  <si>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</si>
  <si>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</si>
  <si>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</si>
  <si>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</si>
  <si>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</si>
  <si>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</si>
  <si>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</si>
  <si>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</si>
  <si>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</si>
  <si>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</si>
  <si>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</si>
  <si>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</si>
  <si>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单位名称：麒麟区民政局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</si>
  <si>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</si>
  <si>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</si>
  <si>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</si>
  <si>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</si>
  <si>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</si>
  <si>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</si>
  <si>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</si>
  <si>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</si>
  <si>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</si>
  <si>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</si>
  <si>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</si>
  <si>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</si>
  <si>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</si>
  <si>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</si>
  <si>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</si>
  <si>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</si>
  <si>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</si>
  <si>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</si>
  <si>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</si>
  <si>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</si>
  <si>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</si>
  <si>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</si>
  <si>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</si>
  <si>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</si>
  <si>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</si>
  <si>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</si>
  <si>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</si>
  <si>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</si>
  <si>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</si>
  <si>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</si>
  <si>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</si>
  <si>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</si>
  <si>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</si>
  <si>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</si>
  <si>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</si>
  <si>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</si>
  <si>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</si>
  <si>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</si>
  <si>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</si>
  <si>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</si>
  <si>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</si>
  <si>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</si>
  <si>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</si>
  <si>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</si>
  <si>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</si>
  <si>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</si>
  <si>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</si>
  <si>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</si>
  <si>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</si>
  <si>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</si>
  <si>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</si>
  <si>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</si>
  <si>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</si>
  <si>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</si>
  <si>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</si>
  <si>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</si>
  <si>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</si>
  <si>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</si>
  <si>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</si>
  <si>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</si>
  <si>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</si>
  <si>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</si>
  <si>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</si>
  <si>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</si>
  <si>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</si>
  <si>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</si>
  <si>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</si>
  <si>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</si>
  <si>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</si>
  <si>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</si>
  <si>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</si>
  <si>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</si>
  <si>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</si>
  <si>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</si>
  <si>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</si>
  <si>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</si>
  <si>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</si>
  <si>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</si>
  <si>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</si>
  <si>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</si>
  <si>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</si>
  <si>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</si>
  <si>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</si>
  <si>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</si>
  <si>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</si>
  <si>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</si>
  <si>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</si>
  <si>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</si>
  <si>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</si>
  <si>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</si>
  <si>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</si>
  <si>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</si>
  <si>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</si>
  <si>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</si>
  <si>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</si>
  <si>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</si>
  <si>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</si>
  <si>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</si>
  <si>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</si>
  <si>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</si>
  <si>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</si>
  <si>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社会保障和就业支出</t>
  </si>
  <si>
    <t>02</t>
  </si>
  <si>
    <t xml:space="preserve">  民政管理事务</t>
  </si>
  <si>
    <t>01</t>
  </si>
  <si>
    <t xml:space="preserve">    行政运行</t>
  </si>
  <si>
    <t>99</t>
  </si>
  <si>
    <t xml:space="preserve">    其他民政管理事务支出</t>
  </si>
  <si>
    <t>05</t>
  </si>
  <si>
    <t xml:space="preserve">  行政事业单位离退休</t>
  </si>
  <si>
    <t xml:space="preserve">    事业单位离退休</t>
  </si>
  <si>
    <t xml:space="preserve">    机关事业单位基本养老保险缴费支出</t>
  </si>
  <si>
    <t>08</t>
  </si>
  <si>
    <t xml:space="preserve">  抚恤</t>
  </si>
  <si>
    <t xml:space="preserve">    死亡抚恤</t>
  </si>
  <si>
    <t xml:space="preserve">    伤残抚恤</t>
  </si>
  <si>
    <t>03</t>
  </si>
  <si>
    <t xml:space="preserve">    在乡复员、退伍军人生活补助</t>
  </si>
  <si>
    <t xml:space="preserve">    义务兵优待</t>
  </si>
  <si>
    <t>09</t>
  </si>
  <si>
    <t xml:space="preserve">  退役安置</t>
  </si>
  <si>
    <t xml:space="preserve">    退役士兵安置</t>
  </si>
  <si>
    <t xml:space="preserve">    军队移交政府的离退休人员安置</t>
  </si>
  <si>
    <t xml:space="preserve">  社会福利</t>
  </si>
  <si>
    <t xml:space="preserve">    儿童福利</t>
  </si>
  <si>
    <t>04</t>
  </si>
  <si>
    <t xml:space="preserve">    殡葬</t>
  </si>
  <si>
    <t xml:space="preserve">    社会福利事业单位</t>
  </si>
  <si>
    <t xml:space="preserve">  残疾人事业</t>
  </si>
  <si>
    <t>07</t>
  </si>
  <si>
    <t xml:space="preserve">    残疾人生活和护理补贴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</si>
  <si>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</si>
  <si>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</si>
  <si>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</si>
  <si>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</si>
  <si>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</si>
  <si>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</si>
  <si>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</si>
  <si>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</si>
  <si>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</si>
  <si>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</si>
  <si>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</si>
  <si>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</si>
  <si>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</si>
  <si>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</si>
  <si>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</si>
  <si>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>210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</si>
  <si>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</si>
  <si>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</si>
  <si>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</si>
  <si>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</si>
  <si>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</si>
  <si>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</si>
  <si>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</si>
  <si>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</si>
  <si>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</si>
  <si>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>221</t>
  </si>
  <si>
    <t>住房保障支出</t>
  </si>
  <si>
    <t xml:space="preserve">  住房改革支出</t>
  </si>
  <si>
    <t xml:space="preserve">    住房公积金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</si>
  <si>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</si>
  <si>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</si>
  <si>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</si>
  <si>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</si>
  <si>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</si>
  <si>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</si>
  <si>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</si>
  <si>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</si>
  <si>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</si>
  <si>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</si>
  <si>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</si>
  <si>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</si>
  <si>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</si>
  <si>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</si>
  <si>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</si>
  <si>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</si>
  <si>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</si>
  <si>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</si>
  <si>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</si>
  <si>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</si>
  <si>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曲靖市麒麟区民政局</t>
  </si>
  <si>
    <t>301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</si>
  <si>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</si>
  <si>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</si>
  <si>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</si>
  <si>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</si>
  <si>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</si>
  <si>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</si>
  <si>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</si>
  <si>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</si>
  <si>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</si>
  <si>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  工伤保险</t>
  </si>
  <si>
    <t xml:space="preserve">      生育保险</t>
  </si>
  <si>
    <t>302</t>
  </si>
  <si>
    <t xml:space="preserve">  商品和服务支出</t>
  </si>
  <si>
    <t xml:space="preserve">    办公费</t>
  </si>
  <si>
    <t xml:space="preserve">    水费</t>
  </si>
  <si>
    <t>06</t>
  </si>
  <si>
    <t xml:space="preserve">    电费</t>
  </si>
  <si>
    <t xml:space="preserve">    邮电费</t>
  </si>
  <si>
    <t xml:space="preserve">    公务接待费</t>
  </si>
  <si>
    <t xml:space="preserve">    工会经费</t>
  </si>
  <si>
    <t>29</t>
  </si>
  <si>
    <t xml:space="preserve">    福利费</t>
  </si>
  <si>
    <t>31</t>
  </si>
  <si>
    <t xml:space="preserve">    公务用车运行维护费</t>
  </si>
  <si>
    <t>39</t>
  </si>
  <si>
    <t xml:space="preserve">    其他交通费用</t>
  </si>
  <si>
    <t xml:space="preserve">      公务交通补贴</t>
  </si>
  <si>
    <t>303</t>
  </si>
  <si>
    <t xml:space="preserve">  对个人和家庭的补助</t>
  </si>
  <si>
    <t xml:space="preserve">    退休费</t>
  </si>
  <si>
    <t xml:space="preserve">    生活补助</t>
  </si>
  <si>
    <t>310</t>
  </si>
  <si>
    <t xml:space="preserve">  资本性支出</t>
  </si>
  <si>
    <t xml:space="preserve">    办公设备购置</t>
  </si>
  <si>
    <t>曲靖市麒麟区殡葬管理所</t>
  </si>
  <si>
    <t xml:space="preserve">      失业保险</t>
  </si>
  <si>
    <t>曲靖市麒麟区烈士陵园</t>
  </si>
  <si>
    <t>曲靖市麒麟区第一社会福利院</t>
  </si>
  <si>
    <t xml:space="preserve">    差旅费</t>
  </si>
  <si>
    <t xml:space="preserve">    劳务费</t>
  </si>
  <si>
    <t>309</t>
  </si>
  <si>
    <t xml:space="preserve">  资本性支出（基本建设）</t>
  </si>
  <si>
    <t>曲靖市麒麟区救助管理站</t>
  </si>
  <si>
    <t>曲靖市麒麟区救灾扶贫基金会</t>
  </si>
  <si>
    <t>7  部门政府性基金预算支出情况表</t>
  </si>
  <si>
    <t>功能科目</t>
  </si>
  <si>
    <t>政府性基金预算支出</t>
  </si>
  <si>
    <t>科目名称</t>
  </si>
  <si>
    <t>支出总计</t>
  </si>
  <si>
    <t>229</t>
  </si>
  <si>
    <t>其他支出</t>
  </si>
  <si>
    <t>60</t>
  </si>
  <si>
    <t>彩票公益金及对应专项债务收入安排的支出</t>
  </si>
  <si>
    <t>用于社会福利的彩票公益金支出</t>
  </si>
  <si>
    <t>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</si>
  <si>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</si>
  <si>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</si>
  <si>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</si>
  <si>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</si>
  <si>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</si>
  <si>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</si>
  <si>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</si>
  <si>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</si>
  <si>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</si>
  <si>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</si>
  <si>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</si>
  <si>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</si>
  <si>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</si>
  <si>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</si>
  <si>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</si>
  <si>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</si>
  <si>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</si>
  <si>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</si>
  <si>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</si>
  <si>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</si>
  <si>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</si>
  <si>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</si>
  <si>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</si>
  <si>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</si>
  <si>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</si>
  <si>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</si>
  <si>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</si>
  <si>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 xml:space="preserve">04  </t>
  </si>
  <si>
    <t>专用材料购置费</t>
  </si>
  <si>
    <t>公务员医疗补助缴费</t>
  </si>
  <si>
    <t xml:space="preserve">05  </t>
  </si>
  <si>
    <t>委托业务费</t>
  </si>
  <si>
    <t>其他社会保障缴费</t>
  </si>
  <si>
    <t xml:space="preserve">06  </t>
  </si>
  <si>
    <t>公务接待费</t>
  </si>
  <si>
    <t xml:space="preserve">07  </t>
  </si>
  <si>
    <t>因公出国（境）费用</t>
  </si>
  <si>
    <t>医疗费</t>
  </si>
  <si>
    <t xml:space="preserve">08  </t>
  </si>
  <si>
    <t>公务用车运行维护费</t>
  </si>
  <si>
    <t xml:space="preserve">09  </t>
  </si>
  <si>
    <t>维修（护）费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</si>
  <si>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</si>
  <si>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</si>
  <si>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</si>
  <si>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</si>
  <si>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</si>
  <si>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</si>
  <si>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</si>
  <si>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</si>
  <si>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</si>
  <si>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</si>
  <si>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</si>
  <si>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</si>
  <si>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</si>
  <si>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</si>
  <si>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</si>
  <si>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</si>
  <si>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</si>
  <si>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</si>
  <si>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</si>
  <si>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</si>
  <si>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</si>
  <si>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</si>
  <si>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</si>
  <si>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</si>
  <si>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</si>
  <si>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</si>
  <si>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</si>
  <si>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</si>
  <si>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</si>
  <si>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</si>
  <si>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</si>
  <si>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</si>
  <si>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</si>
  <si>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</si>
  <si>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</si>
  <si>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</si>
  <si>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</si>
  <si>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</si>
  <si>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</si>
  <si>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</si>
  <si>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</si>
  <si>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40</t>
  </si>
  <si>
    <t>税金及附加费用</t>
  </si>
  <si>
    <t>其他对企业补助</t>
  </si>
  <si>
    <t xml:space="preserve">508 </t>
  </si>
  <si>
    <t>对企业资本性支出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</si>
  <si>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</si>
  <si>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</si>
  <si>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</si>
  <si>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</si>
  <si>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</si>
  <si>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</si>
  <si>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</si>
  <si>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</si>
  <si>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</si>
  <si>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</si>
  <si>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</si>
  <si>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</si>
  <si>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</si>
  <si>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</si>
  <si>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</si>
  <si>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</si>
  <si>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</si>
  <si>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</si>
  <si>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</si>
  <si>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</si>
  <si>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</si>
  <si>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</si>
  <si>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</si>
  <si>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</si>
  <si>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</si>
  <si>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</si>
  <si>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</si>
  <si>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</si>
  <si>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</si>
  <si>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</si>
  <si>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</si>
  <si>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</si>
  <si>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</si>
  <si>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</si>
  <si>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</si>
  <si>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</si>
  <si>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</si>
  <si>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</si>
  <si>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</si>
  <si>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</si>
  <si>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</si>
  <si>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</si>
  <si>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</si>
  <si>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</si>
  <si>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</si>
  <si>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</si>
  <si>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</si>
  <si>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>其他交通工具购置</t>
  </si>
  <si>
    <t>预留</t>
  </si>
  <si>
    <t>文物和陈列品购置</t>
  </si>
  <si>
    <t xml:space="preserve">599 </t>
  </si>
  <si>
    <t>无形资产购置</t>
  </si>
  <si>
    <t>赠与</t>
  </si>
  <si>
    <t>其他基本建设支出</t>
  </si>
  <si>
    <t>国家赔偿费用支出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</si>
  <si>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</si>
  <si>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</si>
  <si>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</si>
  <si>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</si>
  <si>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</si>
  <si>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</si>
  <si>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</si>
  <si>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</si>
  <si>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</si>
  <si>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</si>
  <si>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</si>
  <si>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</si>
  <si>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</si>
  <si>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  出  总  计</t>
  </si>
  <si>
    <t>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</si>
  <si>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</si>
  <si>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</si>
  <si>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</si>
  <si>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</si>
  <si>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</si>
  <si>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</si>
  <si>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</si>
  <si>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</si>
  <si>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</si>
  <si>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</si>
  <si>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</si>
  <si>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厉行节约，三公经费相应减少 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</si>
  <si>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</si>
  <si>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</si>
  <si>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</si>
  <si>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</si>
  <si>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</si>
  <si>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</si>
  <si>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</si>
  <si>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</si>
  <si>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</si>
  <si>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麒麟区民政局</t>
  </si>
  <si>
    <t>无</t>
  </si>
  <si>
    <t>省本级二级项目1</t>
  </si>
  <si>
    <t>省本级二级项目2</t>
  </si>
  <si>
    <t>11 省本级项目支出绩效目标表（另文下达）</t>
  </si>
  <si>
    <t>12  省对下转移支付绩效目标表</t>
  </si>
  <si>
    <t>城乡困难群众救助补助资金</t>
  </si>
  <si>
    <t>1.保障城乡低保对象基本生活，2、特困人员救助供养城乡统筹，3、临时救助及时高效，救急解难，4、为生活无着落流动人员提供临时救助，协助及时返乡并做好回归稳固工作，5、对流浪未成年人履行临时监护责任，维护其身心健康，帮助其顺利回归家庭，并做好源头预防工作，6、保障孤儿及艾滋病病毒感染儿童生存，促进其成长，更好融入社会。</t>
  </si>
  <si>
    <t>效益指标</t>
  </si>
  <si>
    <t>社会效益指标</t>
  </si>
  <si>
    <t>困难群众生活水平提升情况</t>
  </si>
  <si>
    <t>稳步提升</t>
  </si>
  <si>
    <t>曲财社【2018】185号文件依据，提前下达2019年城乡困难群众救助补助资金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</si>
  <si>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</si>
  <si>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</si>
  <si>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</si>
  <si>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</si>
  <si>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</si>
  <si>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</si>
  <si>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</si>
  <si>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</si>
  <si>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</si>
  <si>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</si>
  <si>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摄影、摄像设备</t>
  </si>
  <si>
    <t>台</t>
  </si>
  <si>
    <t>空气调节设备</t>
  </si>
  <si>
    <t>套</t>
  </si>
  <si>
    <t>计算机</t>
  </si>
  <si>
    <t>打印机</t>
  </si>
  <si>
    <t>档案设备</t>
  </si>
  <si>
    <t>办公家具</t>
  </si>
  <si>
    <t>通讯和监测设备</t>
  </si>
  <si>
    <t>部门：麒麟区民政局</t>
    <phoneticPr fontId="25" type="noConversion"/>
  </si>
  <si>
    <t>单位名称：麒麟区民政局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</si>
</sst>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yyyy\-mm\-dd"/>
    <numFmt numFmtId="179" formatCode="#,##0.00_ ;[Red]\-#,##0.00\ "/>
    <numFmt numFmtId="180" formatCode="[$-10804]#,##0.00;\-#,##0.00;\ "/>
    <numFmt numFmtId="181" formatCode="[$-10804]#,##0.00#;\(\-#,##0.00#\);\ "/>
    <numFmt numFmtId="182" formatCode="#,##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Arial"/>
      <family val="2"/>
    </font>
    <font>
      <sz val="10"/>
      <name val="Arial"/>
      <family val="2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9" fillId="0" borderId="0"/>
    <xf numFmtId="0" fontId="4" fillId="0" borderId="0">
      <alignment vertical="center"/>
    </xf>
    <xf numFmtId="0" fontId="24" fillId="0" borderId="0"/>
    <xf numFmtId="0" fontId="19" fillId="0" borderId="0">
      <alignment vertical="center"/>
    </xf>
    <xf numFmtId="0" fontId="1" fillId="0" borderId="0"/>
  </cellStyleXfs>
  <cellXfs count="18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 readingOrder="1"/>
      <protection locked="0"/>
    </xf>
    <xf numFmtId="17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/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180" fontId="4" fillId="0" borderId="16" xfId="0" applyNumberFormat="1" applyFont="1" applyFill="1" applyBorder="1" applyAlignment="1" applyProtection="1">
      <alignment vertical="center" wrapText="1" readingOrder="1"/>
      <protection locked="0"/>
    </xf>
    <xf numFmtId="49" fontId="6" fillId="0" borderId="1" xfId="3" applyNumberFormat="1" applyFont="1" applyFill="1" applyBorder="1" applyAlignment="1">
      <alignment vertical="center"/>
    </xf>
    <xf numFmtId="180" fontId="4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6" xfId="0" applyFont="1" applyFill="1" applyBorder="1" applyAlignment="1" applyProtection="1">
      <alignment vertical="center" wrapText="1" readingOrder="1"/>
      <protection locked="0"/>
    </xf>
    <xf numFmtId="0" fontId="4" fillId="0" borderId="6" xfId="0" applyFont="1" applyFill="1" applyBorder="1" applyAlignment="1" applyProtection="1">
      <alignment horizontal="left" vertical="center" wrapText="1" readingOrder="1"/>
      <protection locked="0"/>
    </xf>
    <xf numFmtId="0" fontId="6" fillId="0" borderId="1" xfId="0" applyFont="1" applyFill="1" applyBorder="1" applyAlignment="1"/>
    <xf numFmtId="49" fontId="13" fillId="0" borderId="2" xfId="3" applyNumberFormat="1" applyFont="1" applyFill="1" applyBorder="1" applyAlignment="1">
      <alignment vertical="center"/>
    </xf>
    <xf numFmtId="180" fontId="4" fillId="0" borderId="17" xfId="0" applyNumberFormat="1" applyFont="1" applyFill="1" applyBorder="1" applyAlignment="1" applyProtection="1">
      <alignment vertical="center" wrapText="1" readingOrder="1"/>
      <protection locked="0"/>
    </xf>
    <xf numFmtId="180" fontId="4" fillId="0" borderId="1" xfId="0" applyNumberFormat="1" applyFont="1" applyFill="1" applyBorder="1" applyAlignment="1" applyProtection="1">
      <alignment vertical="center" wrapText="1" readingOrder="1"/>
      <protection locked="0"/>
    </xf>
    <xf numFmtId="49" fontId="6" fillId="0" borderId="1" xfId="0" applyNumberFormat="1" applyFont="1" applyFill="1" applyBorder="1" applyAlignment="1"/>
    <xf numFmtId="0" fontId="0" fillId="0" borderId="1" xfId="0" applyBorder="1"/>
    <xf numFmtId="0" fontId="14" fillId="0" borderId="1" xfId="0" applyFont="1" applyFill="1" applyBorder="1" applyAlignment="1" applyProtection="1">
      <alignment horizontal="center" vertical="center" wrapText="1" readingOrder="1"/>
      <protection locked="0"/>
    </xf>
    <xf numFmtId="49" fontId="6" fillId="0" borderId="5" xfId="0" applyNumberFormat="1" applyFont="1" applyFill="1" applyBorder="1" applyAlignment="1"/>
    <xf numFmtId="0" fontId="14" fillId="0" borderId="16" xfId="0" applyFont="1" applyFill="1" applyBorder="1" applyAlignment="1" applyProtection="1">
      <alignment horizontal="center" vertical="center" wrapText="1" readingOrder="1"/>
      <protection locked="0"/>
    </xf>
    <xf numFmtId="0" fontId="14" fillId="0" borderId="18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</xf>
    <xf numFmtId="180" fontId="14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180" fontId="4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20" xfId="0" applyFont="1" applyFill="1" applyBorder="1" applyAlignment="1" applyProtection="1">
      <alignment horizontal="right" wrapText="1" readingOrder="1"/>
      <protection locked="0"/>
    </xf>
    <xf numFmtId="0" fontId="14" fillId="0" borderId="18" xfId="0" applyFont="1" applyFill="1" applyBorder="1" applyAlignment="1" applyProtection="1">
      <alignment horizontal="right" vertical="center" wrapText="1" readingOrder="1"/>
      <protection locked="0"/>
    </xf>
    <xf numFmtId="0" fontId="14" fillId="0" borderId="7" xfId="0" applyFont="1" applyFill="1" applyBorder="1" applyAlignment="1" applyProtection="1">
      <alignment horizontal="center" vertical="center" wrapText="1" readingOrder="1"/>
      <protection locked="0"/>
    </xf>
    <xf numFmtId="180" fontId="1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49" fontId="6" fillId="0" borderId="1" xfId="0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/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7" fillId="0" borderId="0" xfId="3" applyFont="1" applyFill="1" applyBorder="1" applyAlignment="1"/>
    <xf numFmtId="0" fontId="19" fillId="0" borderId="1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 readingOrder="1"/>
      <protection locked="0"/>
    </xf>
    <xf numFmtId="180" fontId="4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180" fontId="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3" borderId="1" xfId="0" applyFont="1" applyFill="1" applyBorder="1" applyAlignment="1" applyProtection="1">
      <alignment vertical="center" wrapText="1" readingOrder="1"/>
      <protection locked="0"/>
    </xf>
    <xf numFmtId="0" fontId="19" fillId="0" borderId="2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1" xfId="1" applyFill="1" applyBorder="1"/>
    <xf numFmtId="0" fontId="21" fillId="0" borderId="0" xfId="3" applyFont="1" applyFill="1" applyBorder="1" applyAlignment="1"/>
    <xf numFmtId="0" fontId="2" fillId="0" borderId="12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top" wrapText="1" readingOrder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81" fontId="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2" fillId="0" borderId="1" xfId="3" applyFont="1" applyFill="1" applyBorder="1" applyAlignment="1" applyProtection="1">
      <alignment horizontal="right" vertical="center" wrapText="1" readingOrder="1"/>
      <protection locked="0"/>
    </xf>
    <xf numFmtId="49" fontId="4" fillId="4" borderId="1" xfId="0" applyNumberFormat="1" applyFont="1" applyFill="1" applyBorder="1" applyAlignment="1" applyProtection="1">
      <alignment vertical="top" wrapText="1" readingOrder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2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181" fontId="14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left" vertical="center"/>
    </xf>
    <xf numFmtId="182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right" vertical="center" wrapText="1" readingOrder="1"/>
      <protection locked="0"/>
    </xf>
    <xf numFmtId="182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179" fontId="15" fillId="0" borderId="16" xfId="0" applyNumberFormat="1" applyFont="1" applyFill="1" applyBorder="1" applyAlignment="1" applyProtection="1">
      <alignment horizontal="right" vertical="center"/>
    </xf>
    <xf numFmtId="179" fontId="15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3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3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 readingOrder="1"/>
      <protection locked="0"/>
    </xf>
    <xf numFmtId="0" fontId="21" fillId="0" borderId="20" xfId="3" applyFont="1" applyFill="1" applyBorder="1" applyAlignment="1" applyProtection="1">
      <alignment vertical="top" wrapText="1"/>
      <protection locked="0"/>
    </xf>
    <xf numFmtId="0" fontId="21" fillId="0" borderId="29" xfId="3" applyFont="1" applyFill="1" applyBorder="1" applyAlignment="1" applyProtection="1">
      <alignment vertical="top" wrapText="1"/>
      <protection locked="0"/>
    </xf>
    <xf numFmtId="0" fontId="2" fillId="0" borderId="18" xfId="3" applyFont="1" applyFill="1" applyBorder="1" applyAlignment="1" applyProtection="1">
      <alignment horizontal="center" vertical="center" wrapText="1" readingOrder="1"/>
      <protection locked="0"/>
    </xf>
    <xf numFmtId="0" fontId="2" fillId="0" borderId="20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12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26" xfId="3" applyFont="1" applyFill="1" applyBorder="1" applyAlignment="1" applyProtection="1">
      <alignment horizontal="center" vertical="center" wrapText="1" readingOrder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16" xfId="3" applyFont="1" applyFill="1" applyBorder="1" applyAlignment="1" applyProtection="1">
      <alignment horizontal="center" vertical="center" wrapText="1" readingOrder="1"/>
      <protection locked="0"/>
    </xf>
    <xf numFmtId="0" fontId="21" fillId="0" borderId="25" xfId="3" applyFont="1" applyFill="1" applyBorder="1" applyAlignment="1" applyProtection="1">
      <alignment vertical="top" wrapText="1"/>
      <protection locked="0"/>
    </xf>
    <xf numFmtId="0" fontId="21" fillId="0" borderId="26" xfId="3" applyFont="1" applyFill="1" applyBorder="1" applyAlignment="1" applyProtection="1">
      <alignment vertical="top" wrapText="1"/>
      <protection locked="0"/>
    </xf>
    <xf numFmtId="0" fontId="21" fillId="0" borderId="17" xfId="3" applyFont="1" applyFill="1" applyBorder="1" applyAlignment="1" applyProtection="1">
      <alignment vertical="top" wrapText="1"/>
      <protection locked="0"/>
    </xf>
    <xf numFmtId="0" fontId="21" fillId="0" borderId="0" xfId="3" applyFont="1" applyFill="1" applyBorder="1" applyAlignment="1"/>
    <xf numFmtId="0" fontId="21" fillId="0" borderId="27" xfId="3" applyFont="1" applyFill="1" applyBorder="1" applyAlignment="1" applyProtection="1">
      <alignment vertical="top" wrapText="1"/>
      <protection locked="0"/>
    </xf>
    <xf numFmtId="0" fontId="21" fillId="0" borderId="16" xfId="3" applyFont="1" applyFill="1" applyBorder="1" applyAlignment="1" applyProtection="1">
      <alignment vertical="top" wrapText="1"/>
      <protection locked="0"/>
    </xf>
    <xf numFmtId="0" fontId="21" fillId="0" borderId="19" xfId="3" applyFont="1" applyFill="1" applyBorder="1" applyAlignment="1" applyProtection="1">
      <alignment vertical="top" wrapText="1"/>
      <protection locked="0"/>
    </xf>
    <xf numFmtId="0" fontId="21" fillId="0" borderId="28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 readingOrder="1"/>
      <protection locked="0"/>
    </xf>
    <xf numFmtId="0" fontId="20" fillId="0" borderId="1" xfId="0" applyFont="1" applyFill="1" applyBorder="1" applyAlignment="1" applyProtection="1">
      <alignment vertical="top" wrapText="1"/>
      <protection locked="0"/>
    </xf>
    <xf numFmtId="0" fontId="18" fillId="0" borderId="2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8" fillId="0" borderId="21" xfId="1" applyFont="1" applyFill="1" applyBorder="1" applyAlignment="1">
      <alignment horizontal="center" vertical="center" wrapText="1"/>
    </xf>
    <xf numFmtId="0" fontId="18" fillId="0" borderId="24" xfId="1" applyFont="1" applyFill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8" fillId="0" borderId="23" xfId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abSelected="1" workbookViewId="0">
      <selection activeCell="A5" sqref="A5:A6"/>
    </sheetView>
  </sheetViews>
  <sheetFormatPr defaultColWidth="8" defaultRowHeight="14.25" customHeight="1"/>
  <cols>
    <col min="1" max="1" width="35.7265625" style="1" customWidth="1"/>
    <col min="2" max="2" width="37.7265625" style="1" customWidth="1"/>
    <col min="3" max="3" width="35.36328125" style="1" customWidth="1"/>
    <col min="4" max="4" width="40.36328125" style="1" customWidth="1"/>
    <col min="5" max="16384" width="8" style="1"/>
  </cols>
  <sheetData>
    <row r="1" spans="1:4" ht="13">
      <c r="A1" s="2"/>
      <c r="B1" s="2"/>
      <c r="C1" s="2"/>
    </row>
    <row r="2" spans="1:4" ht="21">
      <c r="A2" s="111" t="s">
        <v>0</v>
      </c>
      <c r="B2" s="111"/>
      <c r="C2" s="111"/>
      <c r="D2" s="111"/>
    </row>
    <row r="3" spans="1:4" ht="19.5" customHeight="1">
      <c r="A3" s="3" t="s">
        <v>490</v>
      </c>
      <c r="B3" s="91"/>
      <c r="C3" s="91"/>
      <c r="D3" s="18" t="s">
        <v>1</v>
      </c>
    </row>
    <row r="4" spans="1:4" ht="19.5" customHeight="1">
      <c r="A4" s="112" t="s">
        <v>2</v>
      </c>
      <c r="B4" s="112"/>
      <c r="C4" s="112" t="s">
        <v>3</v>
      </c>
      <c r="D4" s="112"/>
    </row>
    <row r="5" spans="1:4" ht="19.5" customHeight="1">
      <c r="A5" s="112" t="s">
        <v>4</v>
      </c>
      <c r="B5" s="112" t="s">
        <v>5</v>
      </c>
      <c r="C5" s="112" t="s">
        <v>6</v>
      </c>
      <c r="D5" s="112" t="s">
        <v>5</v>
      </c>
    </row>
    <row r="6" spans="1:4" ht="19.5" customHeight="1">
      <c r="A6" s="112"/>
      <c r="B6" s="112"/>
      <c r="C6" s="112"/>
      <c r="D6" s="112"/>
    </row>
    <row r="7" spans="1:4" ht="17.25" customHeight="1">
      <c r="A7" s="108" t="s">
        <v>7</v>
      </c>
      <c r="B7" s="95">
        <v>19519.14</v>
      </c>
      <c r="C7" s="103" t="s">
        <v>8</v>
      </c>
      <c r="D7" s="97"/>
    </row>
    <row r="8" spans="1:4" ht="17.25" customHeight="1">
      <c r="A8" s="104" t="s">
        <v>9</v>
      </c>
      <c r="B8" s="97"/>
      <c r="C8" s="103" t="s">
        <v>10</v>
      </c>
      <c r="D8" s="97"/>
    </row>
    <row r="9" spans="1:4" ht="17.25" customHeight="1">
      <c r="A9" s="104" t="s">
        <v>11</v>
      </c>
      <c r="B9" s="97"/>
      <c r="C9" s="103" t="s">
        <v>12</v>
      </c>
      <c r="D9" s="97"/>
    </row>
    <row r="10" spans="1:4" ht="17.25" customHeight="1">
      <c r="A10" s="104" t="s">
        <v>13</v>
      </c>
      <c r="B10" s="97"/>
      <c r="C10" s="103" t="s">
        <v>14</v>
      </c>
      <c r="D10" s="97"/>
    </row>
    <row r="11" spans="1:4" ht="17.25" customHeight="1">
      <c r="A11" s="104" t="s">
        <v>15</v>
      </c>
      <c r="B11" s="97"/>
      <c r="C11" s="103" t="s">
        <v>16</v>
      </c>
      <c r="D11" s="97"/>
    </row>
    <row r="12" spans="1:4" ht="17.25" customHeight="1">
      <c r="A12" s="104" t="s">
        <v>17</v>
      </c>
      <c r="B12" s="97"/>
      <c r="C12" s="103" t="s">
        <v>18</v>
      </c>
      <c r="D12" s="97"/>
    </row>
    <row r="13" spans="1:4" ht="17.25" customHeight="1">
      <c r="A13" s="104" t="s">
        <v>19</v>
      </c>
      <c r="B13" s="97">
        <v>1694.27</v>
      </c>
      <c r="C13" s="103" t="s">
        <v>20</v>
      </c>
      <c r="D13" s="97"/>
    </row>
    <row r="14" spans="1:4" ht="17.25" customHeight="1">
      <c r="A14" s="13"/>
      <c r="B14" s="97"/>
      <c r="C14" s="103" t="s">
        <v>21</v>
      </c>
      <c r="D14" s="84">
        <f>18555.6+1057.87</f>
        <v>19613.469999999998</v>
      </c>
    </row>
    <row r="15" spans="1:4" ht="17.25" customHeight="1">
      <c r="A15" s="13"/>
      <c r="B15" s="97"/>
      <c r="C15" s="103" t="s">
        <v>22</v>
      </c>
      <c r="D15" s="84">
        <f>909.82+117.32</f>
        <v>1027.1400000000001</v>
      </c>
    </row>
    <row r="16" spans="1:4" ht="17.25" customHeight="1">
      <c r="A16" s="13"/>
      <c r="B16" s="97"/>
      <c r="C16" s="103" t="s">
        <v>23</v>
      </c>
      <c r="D16" s="98"/>
    </row>
    <row r="17" spans="1:4" ht="17.25" customHeight="1">
      <c r="A17" s="13"/>
      <c r="B17" s="99"/>
      <c r="C17" s="103" t="s">
        <v>24</v>
      </c>
      <c r="D17" s="98"/>
    </row>
    <row r="18" spans="1:4" ht="17.25" customHeight="1">
      <c r="A18" s="13"/>
      <c r="B18" s="100"/>
      <c r="C18" s="103" t="s">
        <v>25</v>
      </c>
      <c r="D18" s="98"/>
    </row>
    <row r="19" spans="1:4" ht="17.25" customHeight="1">
      <c r="A19" s="13"/>
      <c r="B19" s="100"/>
      <c r="C19" s="103" t="s">
        <v>26</v>
      </c>
      <c r="D19" s="98"/>
    </row>
    <row r="20" spans="1:4" ht="17.25" customHeight="1">
      <c r="A20" s="13"/>
      <c r="B20" s="100"/>
      <c r="C20" s="104" t="s">
        <v>27</v>
      </c>
      <c r="D20" s="98"/>
    </row>
    <row r="21" spans="1:4" ht="17.25" customHeight="1">
      <c r="A21" s="109"/>
      <c r="B21" s="100"/>
      <c r="C21" s="104" t="s">
        <v>28</v>
      </c>
      <c r="D21" s="98"/>
    </row>
    <row r="22" spans="1:4" ht="17.25" customHeight="1">
      <c r="A22" s="103"/>
      <c r="B22" s="100"/>
      <c r="C22" s="104" t="s">
        <v>29</v>
      </c>
      <c r="D22" s="98"/>
    </row>
    <row r="23" spans="1:4" ht="17.25" customHeight="1">
      <c r="A23" s="103"/>
      <c r="B23" s="100"/>
      <c r="C23" s="104" t="s">
        <v>30</v>
      </c>
      <c r="D23" s="98"/>
    </row>
    <row r="24" spans="1:4" ht="17.25" customHeight="1">
      <c r="A24" s="103"/>
      <c r="B24" s="100"/>
      <c r="C24" s="104" t="s">
        <v>31</v>
      </c>
      <c r="D24" s="98"/>
    </row>
    <row r="25" spans="1:4" ht="17.25" customHeight="1">
      <c r="A25" s="103"/>
      <c r="B25" s="100"/>
      <c r="C25" s="104" t="s">
        <v>32</v>
      </c>
      <c r="D25" s="84">
        <v>53.72</v>
      </c>
    </row>
    <row r="26" spans="1:4" ht="17.25" customHeight="1">
      <c r="A26" s="103"/>
      <c r="B26" s="100"/>
      <c r="C26" s="104" t="s">
        <v>33</v>
      </c>
      <c r="D26" s="13">
        <v>131</v>
      </c>
    </row>
    <row r="27" spans="1:4" ht="17.25" customHeight="1">
      <c r="A27" s="103"/>
      <c r="B27" s="100"/>
      <c r="C27" s="104" t="s">
        <v>34</v>
      </c>
      <c r="D27" s="97"/>
    </row>
    <row r="28" spans="1:4" ht="17.25" customHeight="1">
      <c r="A28" s="103"/>
      <c r="B28" s="100"/>
      <c r="C28" s="104" t="s">
        <v>35</v>
      </c>
      <c r="D28" s="97"/>
    </row>
    <row r="29" spans="1:4" ht="17.25" customHeight="1">
      <c r="A29" s="103"/>
      <c r="B29" s="100"/>
      <c r="C29" s="104" t="s">
        <v>36</v>
      </c>
      <c r="D29" s="97">
        <v>388.08</v>
      </c>
    </row>
    <row r="30" spans="1:4" ht="14.25" customHeight="1">
      <c r="A30" s="110" t="s">
        <v>37</v>
      </c>
      <c r="B30" s="101">
        <f>SUM(B7:B29)</f>
        <v>21213.41</v>
      </c>
      <c r="C30" s="56" t="s">
        <v>38</v>
      </c>
      <c r="D30" s="102">
        <f>SUM(D7:D29)</f>
        <v>21213.41</v>
      </c>
    </row>
    <row r="31" spans="1:4" ht="29.25" customHeight="1">
      <c r="A31" s="113"/>
      <c r="B31" s="11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5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B6" sqref="B6"/>
    </sheetView>
  </sheetViews>
  <sheetFormatPr defaultColWidth="8" defaultRowHeight="13"/>
  <cols>
    <col min="1" max="1" width="25.36328125" style="20"/>
    <col min="2" max="2" width="25.36328125" style="20" customWidth="1"/>
    <col min="3" max="5" width="20.6328125" style="20" customWidth="1"/>
    <col min="6" max="6" width="22" style="20" customWidth="1"/>
    <col min="7" max="7" width="16.453125" style="20" customWidth="1"/>
    <col min="8" max="8" width="17.6328125" style="20" customWidth="1"/>
    <col min="9" max="16384" width="8" style="20"/>
  </cols>
  <sheetData>
    <row r="1" spans="1:8" customFormat="1" ht="14">
      <c r="A1" s="21"/>
      <c r="B1" s="22"/>
      <c r="C1" s="22"/>
      <c r="D1" s="22"/>
      <c r="E1" s="22"/>
    </row>
    <row r="2" spans="1:8" ht="21">
      <c r="A2" s="111" t="s">
        <v>448</v>
      </c>
      <c r="B2" s="111"/>
      <c r="C2" s="111"/>
      <c r="D2" s="111"/>
      <c r="E2" s="111"/>
      <c r="F2" s="111"/>
      <c r="G2" s="111"/>
      <c r="H2" s="111"/>
    </row>
    <row r="3" spans="1:8" ht="14">
      <c r="A3" s="3" t="s">
        <v>40</v>
      </c>
    </row>
    <row r="4" spans="1:8" ht="44.25" customHeight="1">
      <c r="A4" s="23" t="s">
        <v>449</v>
      </c>
      <c r="B4" s="23" t="s">
        <v>450</v>
      </c>
      <c r="C4" s="23" t="s">
        <v>451</v>
      </c>
      <c r="D4" s="23" t="s">
        <v>452</v>
      </c>
      <c r="E4" s="23" t="s">
        <v>453</v>
      </c>
      <c r="F4" s="23" t="s">
        <v>454</v>
      </c>
      <c r="G4" s="23" t="s">
        <v>455</v>
      </c>
      <c r="H4" s="23" t="s">
        <v>456</v>
      </c>
    </row>
    <row r="5" spans="1:8" ht="1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</row>
    <row r="6" spans="1:8" ht="33" customHeight="1">
      <c r="A6" s="24" t="s">
        <v>457</v>
      </c>
      <c r="B6" s="24" t="s">
        <v>458</v>
      </c>
      <c r="C6" s="24"/>
      <c r="D6" s="24"/>
      <c r="E6" s="23"/>
      <c r="F6" s="23"/>
      <c r="G6" s="23"/>
      <c r="H6" s="23"/>
    </row>
    <row r="7" spans="1:8" ht="24" customHeight="1">
      <c r="A7" s="25" t="s">
        <v>459</v>
      </c>
      <c r="B7" s="25"/>
      <c r="C7" s="25"/>
      <c r="D7" s="25"/>
      <c r="E7" s="23"/>
      <c r="F7" s="23"/>
      <c r="G7" s="23"/>
      <c r="H7" s="23"/>
    </row>
    <row r="8" spans="1:8" ht="24" customHeight="1">
      <c r="A8" s="25" t="s">
        <v>460</v>
      </c>
      <c r="B8" s="25"/>
      <c r="C8" s="25"/>
      <c r="D8" s="25"/>
      <c r="E8" s="23"/>
      <c r="F8" s="23"/>
      <c r="G8" s="23"/>
      <c r="H8" s="23"/>
    </row>
  </sheetData>
  <mergeCells count="1">
    <mergeCell ref="A2:H2"/>
  </mergeCells>
  <phoneticPr fontId="25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B6" sqref="B6"/>
    </sheetView>
  </sheetViews>
  <sheetFormatPr defaultColWidth="8" defaultRowHeight="13"/>
  <cols>
    <col min="1" max="1" width="25.36328125" style="20"/>
    <col min="2" max="2" width="25.36328125" style="20" customWidth="1"/>
    <col min="3" max="5" width="20.6328125" style="20" customWidth="1"/>
    <col min="6" max="6" width="22" style="20" customWidth="1"/>
    <col min="7" max="7" width="16.453125" style="20" customWidth="1"/>
    <col min="8" max="8" width="17.6328125" style="20" customWidth="1"/>
    <col min="9" max="16384" width="8" style="20"/>
  </cols>
  <sheetData>
    <row r="1" spans="1:8" customFormat="1" ht="14">
      <c r="A1" s="21"/>
      <c r="B1" s="22"/>
      <c r="C1" s="22"/>
      <c r="D1" s="22"/>
      <c r="E1" s="22"/>
    </row>
    <row r="2" spans="1:8" ht="21">
      <c r="A2" s="111" t="s">
        <v>461</v>
      </c>
      <c r="B2" s="111"/>
      <c r="C2" s="111"/>
      <c r="D2" s="111"/>
      <c r="E2" s="111"/>
      <c r="F2" s="111"/>
      <c r="G2" s="111"/>
      <c r="H2" s="111"/>
    </row>
    <row r="3" spans="1:8" ht="14">
      <c r="A3" s="3" t="s">
        <v>40</v>
      </c>
    </row>
    <row r="4" spans="1:8" ht="44.25" customHeight="1">
      <c r="A4" s="23" t="s">
        <v>449</v>
      </c>
      <c r="B4" s="23" t="s">
        <v>450</v>
      </c>
      <c r="C4" s="23" t="s">
        <v>451</v>
      </c>
      <c r="D4" s="23" t="s">
        <v>452</v>
      </c>
      <c r="E4" s="23" t="s">
        <v>453</v>
      </c>
      <c r="F4" s="23" t="s">
        <v>454</v>
      </c>
      <c r="G4" s="23" t="s">
        <v>455</v>
      </c>
      <c r="H4" s="23" t="s">
        <v>456</v>
      </c>
    </row>
    <row r="5" spans="1:8" ht="1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</row>
    <row r="6" spans="1:8" ht="33" customHeight="1">
      <c r="A6" s="24" t="s">
        <v>457</v>
      </c>
      <c r="B6" s="24" t="s">
        <v>458</v>
      </c>
      <c r="C6" s="24"/>
      <c r="D6" s="24"/>
      <c r="E6" s="23"/>
      <c r="F6" s="23"/>
      <c r="G6" s="23"/>
      <c r="H6" s="23"/>
    </row>
    <row r="7" spans="1:8" ht="24" customHeight="1">
      <c r="A7" s="25" t="s">
        <v>459</v>
      </c>
      <c r="B7" s="25"/>
      <c r="C7" s="25"/>
      <c r="D7" s="25"/>
      <c r="E7" s="23"/>
      <c r="F7" s="23"/>
      <c r="G7" s="23"/>
      <c r="H7" s="23"/>
    </row>
    <row r="8" spans="1:8" ht="24" customHeight="1">
      <c r="A8" s="25" t="s">
        <v>460</v>
      </c>
      <c r="B8" s="25"/>
      <c r="C8" s="25"/>
      <c r="D8" s="25"/>
      <c r="E8" s="23"/>
      <c r="F8" s="23"/>
      <c r="G8" s="23"/>
      <c r="H8" s="23"/>
    </row>
  </sheetData>
  <mergeCells count="1">
    <mergeCell ref="A2:H2"/>
  </mergeCells>
  <phoneticPr fontId="25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B4" sqref="B4"/>
    </sheetView>
  </sheetViews>
  <sheetFormatPr defaultColWidth="8" defaultRowHeight="13"/>
  <cols>
    <col min="1" max="1" width="25.36328125" style="20"/>
    <col min="2" max="2" width="31.08984375" style="20" customWidth="1"/>
    <col min="3" max="5" width="20.6328125" style="20" customWidth="1"/>
    <col min="6" max="6" width="22" style="20" customWidth="1"/>
    <col min="7" max="7" width="16.453125" style="20" customWidth="1"/>
    <col min="8" max="8" width="17.6328125" style="20" customWidth="1"/>
    <col min="9" max="16384" width="8" style="20"/>
  </cols>
  <sheetData>
    <row r="1" spans="1:8" customFormat="1" ht="14">
      <c r="A1" s="21"/>
      <c r="B1" s="22"/>
      <c r="C1" s="22"/>
      <c r="D1" s="22"/>
      <c r="E1" s="22"/>
    </row>
    <row r="2" spans="1:8" ht="21">
      <c r="A2" s="111" t="s">
        <v>462</v>
      </c>
      <c r="B2" s="111"/>
      <c r="C2" s="111"/>
      <c r="D2" s="111"/>
      <c r="E2" s="111"/>
      <c r="F2" s="111"/>
      <c r="G2" s="111"/>
      <c r="H2" s="111"/>
    </row>
    <row r="3" spans="1:8" ht="14">
      <c r="A3" s="3" t="s">
        <v>40</v>
      </c>
    </row>
    <row r="4" spans="1:8" ht="44.25" customHeight="1">
      <c r="A4" s="23" t="s">
        <v>449</v>
      </c>
      <c r="B4" s="23" t="s">
        <v>450</v>
      </c>
      <c r="C4" s="23" t="s">
        <v>451</v>
      </c>
      <c r="D4" s="23" t="s">
        <v>452</v>
      </c>
      <c r="E4" s="23" t="s">
        <v>453</v>
      </c>
      <c r="F4" s="23" t="s">
        <v>454</v>
      </c>
      <c r="G4" s="23" t="s">
        <v>455</v>
      </c>
      <c r="H4" s="23" t="s">
        <v>456</v>
      </c>
    </row>
    <row r="5" spans="1:8" ht="21" customHeigh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</row>
    <row r="6" spans="1:8" ht="33" customHeight="1">
      <c r="A6" s="24" t="s">
        <v>457</v>
      </c>
      <c r="B6" s="24"/>
      <c r="C6" s="24"/>
      <c r="D6" s="24"/>
      <c r="E6" s="23"/>
      <c r="F6" s="23"/>
      <c r="G6" s="23"/>
      <c r="H6" s="23"/>
    </row>
    <row r="7" spans="1:8" ht="168" customHeight="1">
      <c r="A7" s="25" t="s">
        <v>463</v>
      </c>
      <c r="B7" s="25" t="s">
        <v>464</v>
      </c>
      <c r="C7" s="25" t="s">
        <v>465</v>
      </c>
      <c r="D7" s="25" t="s">
        <v>466</v>
      </c>
      <c r="E7" s="23" t="s">
        <v>467</v>
      </c>
      <c r="F7" s="23" t="s">
        <v>468</v>
      </c>
      <c r="G7" s="23" t="s">
        <v>469</v>
      </c>
      <c r="H7" s="23"/>
    </row>
    <row r="8" spans="1:8" ht="24" customHeight="1">
      <c r="A8" s="25"/>
      <c r="B8" s="25"/>
      <c r="C8" s="25"/>
      <c r="D8" s="25"/>
      <c r="E8" s="23"/>
      <c r="F8" s="23"/>
      <c r="G8" s="23"/>
      <c r="H8" s="23"/>
    </row>
  </sheetData>
  <mergeCells count="1">
    <mergeCell ref="A2:H2"/>
  </mergeCells>
  <phoneticPr fontId="25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workbookViewId="0">
      <selection activeCell="O30" sqref="O30"/>
    </sheetView>
  </sheetViews>
  <sheetFormatPr defaultColWidth="8" defaultRowHeight="14.25" customHeight="1"/>
  <cols>
    <col min="1" max="1" width="17.6328125" style="1"/>
    <col min="2" max="2" width="13.90625" style="1" customWidth="1"/>
    <col min="3" max="3" width="5.26953125" style="1" customWidth="1"/>
    <col min="4" max="4" width="5.90625" style="1" customWidth="1"/>
    <col min="5" max="5" width="10.08984375" style="1"/>
    <col min="6" max="6" width="9" style="1" customWidth="1"/>
    <col min="7" max="7" width="10.26953125" style="1" customWidth="1"/>
    <col min="8" max="8" width="10.453125" style="1" customWidth="1"/>
    <col min="9" max="13" width="8.7265625" style="1" customWidth="1"/>
    <col min="14" max="15" width="10.6328125" style="1" customWidth="1"/>
    <col min="16" max="18" width="8.7265625" style="1" customWidth="1"/>
    <col min="19" max="20" width="8" style="1"/>
    <col min="21" max="21" width="11.08984375" style="1" customWidth="1"/>
    <col min="22" max="22" width="9.0898437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7"/>
    </row>
    <row r="2" spans="1:22" ht="27.75" customHeight="1">
      <c r="A2" s="111" t="s">
        <v>470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3" spans="1:22" ht="15" customHeight="1">
      <c r="A3" s="3" t="s">
        <v>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8" t="s">
        <v>41</v>
      </c>
    </row>
    <row r="4" spans="1:22" ht="15.75" customHeight="1">
      <c r="A4" s="157" t="s">
        <v>471</v>
      </c>
      <c r="B4" s="155" t="s">
        <v>472</v>
      </c>
      <c r="C4" s="155" t="s">
        <v>473</v>
      </c>
      <c r="D4" s="155" t="s">
        <v>474</v>
      </c>
      <c r="E4" s="155" t="s">
        <v>475</v>
      </c>
      <c r="F4" s="155" t="s">
        <v>476</v>
      </c>
      <c r="G4" s="157" t="s">
        <v>477</v>
      </c>
      <c r="H4" s="115" t="s">
        <v>204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1:22" ht="17.25" customHeight="1">
      <c r="A5" s="157"/>
      <c r="B5" s="176"/>
      <c r="C5" s="176"/>
      <c r="D5" s="176"/>
      <c r="E5" s="176"/>
      <c r="F5" s="176"/>
      <c r="G5" s="157"/>
      <c r="H5" s="177" t="s">
        <v>98</v>
      </c>
      <c r="I5" s="172" t="s">
        <v>208</v>
      </c>
      <c r="J5" s="173"/>
      <c r="K5" s="173"/>
      <c r="L5" s="173"/>
      <c r="M5" s="173"/>
      <c r="N5" s="173"/>
      <c r="O5" s="173"/>
      <c r="P5" s="174"/>
      <c r="Q5" s="179" t="s">
        <v>478</v>
      </c>
      <c r="R5" s="157" t="s">
        <v>479</v>
      </c>
      <c r="S5" s="175" t="s">
        <v>207</v>
      </c>
      <c r="T5" s="175"/>
      <c r="U5" s="175"/>
      <c r="V5" s="175"/>
    </row>
    <row r="6" spans="1:22" ht="56">
      <c r="A6" s="157"/>
      <c r="B6" s="156"/>
      <c r="C6" s="156"/>
      <c r="D6" s="156"/>
      <c r="E6" s="156"/>
      <c r="F6" s="156"/>
      <c r="G6" s="157"/>
      <c r="H6" s="178"/>
      <c r="I6" s="16" t="s">
        <v>102</v>
      </c>
      <c r="J6" s="16" t="s">
        <v>211</v>
      </c>
      <c r="K6" s="16" t="s">
        <v>212</v>
      </c>
      <c r="L6" s="16" t="s">
        <v>213</v>
      </c>
      <c r="M6" s="16" t="s">
        <v>214</v>
      </c>
      <c r="N6" s="5" t="s">
        <v>215</v>
      </c>
      <c r="O6" s="5" t="s">
        <v>216</v>
      </c>
      <c r="P6" s="5" t="s">
        <v>217</v>
      </c>
      <c r="Q6" s="180"/>
      <c r="R6" s="157"/>
      <c r="S6" s="19" t="s">
        <v>102</v>
      </c>
      <c r="T6" s="19" t="s">
        <v>218</v>
      </c>
      <c r="U6" s="19" t="s">
        <v>219</v>
      </c>
      <c r="V6" s="19" t="s">
        <v>220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7" t="s">
        <v>480</v>
      </c>
      <c r="B8" s="7" t="s">
        <v>480</v>
      </c>
      <c r="C8" s="8"/>
      <c r="D8" s="9" t="s">
        <v>481</v>
      </c>
      <c r="E8" s="10">
        <v>1</v>
      </c>
      <c r="F8" s="11"/>
      <c r="G8" s="9"/>
      <c r="H8" s="12">
        <f>I8</f>
        <v>0.7</v>
      </c>
      <c r="I8" s="12">
        <f>J8</f>
        <v>0.7</v>
      </c>
      <c r="J8" s="12">
        <v>0.7</v>
      </c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spans="1:22" ht="14.25" customHeight="1">
      <c r="A9" s="7" t="s">
        <v>482</v>
      </c>
      <c r="B9" s="7" t="s">
        <v>482</v>
      </c>
      <c r="C9" s="13"/>
      <c r="D9" s="13" t="s">
        <v>483</v>
      </c>
      <c r="E9" s="14">
        <v>1</v>
      </c>
      <c r="F9" s="13"/>
      <c r="G9" s="13"/>
      <c r="H9" s="12">
        <f t="shared" ref="H9:H14" si="0">I9</f>
        <v>207</v>
      </c>
      <c r="I9" s="12">
        <f t="shared" ref="I9:I14" si="1">J9</f>
        <v>207</v>
      </c>
      <c r="J9" s="13">
        <v>207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ht="14.25" customHeight="1">
      <c r="A10" s="13" t="s">
        <v>484</v>
      </c>
      <c r="B10" s="13" t="s">
        <v>484</v>
      </c>
      <c r="C10" s="13"/>
      <c r="D10" s="9" t="s">
        <v>481</v>
      </c>
      <c r="E10" s="13">
        <v>25</v>
      </c>
      <c r="F10" s="15"/>
      <c r="G10" s="15"/>
      <c r="H10" s="12">
        <f t="shared" si="0"/>
        <v>12.8</v>
      </c>
      <c r="I10" s="12">
        <f t="shared" si="1"/>
        <v>12.8</v>
      </c>
      <c r="J10" s="13">
        <v>12.8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14.25" customHeight="1">
      <c r="A11" s="13" t="s">
        <v>485</v>
      </c>
      <c r="B11" s="13" t="s">
        <v>485</v>
      </c>
      <c r="C11" s="13"/>
      <c r="D11" s="9" t="s">
        <v>481</v>
      </c>
      <c r="E11" s="13">
        <v>7</v>
      </c>
      <c r="F11" s="15"/>
      <c r="G11" s="15"/>
      <c r="H11" s="12">
        <f t="shared" si="0"/>
        <v>2.1</v>
      </c>
      <c r="I11" s="12">
        <f t="shared" si="1"/>
        <v>2.1</v>
      </c>
      <c r="J11" s="13">
        <v>2.1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4.25" customHeight="1">
      <c r="A12" s="13" t="s">
        <v>486</v>
      </c>
      <c r="B12" s="13" t="s">
        <v>486</v>
      </c>
      <c r="C12" s="13"/>
      <c r="D12" s="9" t="s">
        <v>481</v>
      </c>
      <c r="E12" s="13">
        <v>6</v>
      </c>
      <c r="F12" s="15"/>
      <c r="G12" s="15"/>
      <c r="H12" s="12">
        <f t="shared" si="0"/>
        <v>0.6</v>
      </c>
      <c r="I12" s="12">
        <f t="shared" si="1"/>
        <v>0.6</v>
      </c>
      <c r="J12" s="13">
        <v>0.6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ht="14.25" customHeight="1">
      <c r="A13" s="13" t="s">
        <v>487</v>
      </c>
      <c r="B13" s="13" t="s">
        <v>487</v>
      </c>
      <c r="C13" s="13"/>
      <c r="D13" s="13" t="s">
        <v>483</v>
      </c>
      <c r="E13" s="13">
        <v>14</v>
      </c>
      <c r="F13" s="15"/>
      <c r="G13" s="15"/>
      <c r="H13" s="12">
        <f t="shared" si="0"/>
        <v>3.54</v>
      </c>
      <c r="I13" s="12">
        <f t="shared" si="1"/>
        <v>3.54</v>
      </c>
      <c r="J13" s="13">
        <v>3.54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ht="14.25" customHeight="1">
      <c r="A14" s="13" t="s">
        <v>488</v>
      </c>
      <c r="B14" s="13" t="s">
        <v>488</v>
      </c>
      <c r="C14" s="13"/>
      <c r="D14" s="13" t="s">
        <v>481</v>
      </c>
      <c r="E14" s="13">
        <v>4</v>
      </c>
      <c r="F14" s="15"/>
      <c r="G14" s="15"/>
      <c r="H14" s="12">
        <f t="shared" si="0"/>
        <v>0.4</v>
      </c>
      <c r="I14" s="12">
        <f t="shared" si="1"/>
        <v>0.4</v>
      </c>
      <c r="J14" s="13">
        <v>0.4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ht="14.25" customHeight="1">
      <c r="A15" s="13"/>
      <c r="B15" s="13" t="s">
        <v>98</v>
      </c>
      <c r="C15" s="13"/>
      <c r="D15" s="13"/>
      <c r="E15" s="13">
        <f t="shared" ref="E15:J15" si="2">SUM(E7:E14)</f>
        <v>63</v>
      </c>
      <c r="F15" s="13">
        <f t="shared" si="2"/>
        <v>6</v>
      </c>
      <c r="G15" s="13">
        <f t="shared" si="2"/>
        <v>7</v>
      </c>
      <c r="H15" s="13">
        <f t="shared" si="2"/>
        <v>235.14</v>
      </c>
      <c r="I15" s="13">
        <f t="shared" si="2"/>
        <v>236.14</v>
      </c>
      <c r="J15" s="13">
        <f t="shared" si="2"/>
        <v>237.14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ht="14.25" customHeight="1">
      <c r="A16" s="13"/>
      <c r="B16" s="13"/>
      <c r="C16" s="13"/>
      <c r="D16" s="13"/>
      <c r="E16" s="13"/>
      <c r="F16" s="15"/>
      <c r="G16" s="15"/>
      <c r="H16" s="12"/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ht="14.25" customHeight="1">
      <c r="A17" s="13"/>
      <c r="B17" s="13"/>
      <c r="C17" s="13"/>
      <c r="D17" s="13"/>
      <c r="E17" s="13"/>
      <c r="F17" s="15"/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ht="14.25" customHeight="1">
      <c r="A18" s="13"/>
      <c r="B18" s="13"/>
      <c r="C18" s="13"/>
      <c r="D18" s="13"/>
      <c r="E18" s="13"/>
      <c r="F18" s="15"/>
      <c r="G18" s="15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20" spans="1:22" ht="14.25" customHeight="1">
      <c r="A20" s="113"/>
      <c r="B20" s="113"/>
      <c r="C20" s="113"/>
      <c r="D20" s="113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5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workbookViewId="0">
      <selection activeCell="C12" sqref="C12"/>
    </sheetView>
  </sheetViews>
  <sheetFormatPr defaultColWidth="9" defaultRowHeight="14"/>
  <cols>
    <col min="1" max="1" width="7.36328125" customWidth="1"/>
    <col min="2" max="2" width="33.6328125" customWidth="1"/>
    <col min="3" max="3" width="38.90625" customWidth="1"/>
    <col min="4" max="5" width="10.6328125" customWidth="1"/>
    <col min="6" max="8" width="8.6328125" customWidth="1"/>
  </cols>
  <sheetData>
    <row r="1" spans="2:8" ht="20.149999999999999" customHeight="1">
      <c r="B1" s="114"/>
      <c r="C1" s="114"/>
      <c r="D1" s="114"/>
      <c r="E1" s="114"/>
      <c r="F1" s="114"/>
      <c r="G1" s="114"/>
      <c r="H1" s="114"/>
    </row>
    <row r="2" spans="2:8" ht="40" customHeight="1">
      <c r="B2" s="111" t="s">
        <v>39</v>
      </c>
      <c r="C2" s="111"/>
      <c r="D2" s="105"/>
      <c r="E2" s="105"/>
      <c r="F2" s="105"/>
      <c r="G2" s="105"/>
      <c r="H2" s="105"/>
    </row>
    <row r="3" spans="2:8" s="1" customFormat="1" ht="39" customHeight="1">
      <c r="B3" s="3" t="s">
        <v>40</v>
      </c>
      <c r="C3" s="17" t="s">
        <v>41</v>
      </c>
    </row>
    <row r="4" spans="2:8" s="1" customFormat="1" ht="27" customHeight="1">
      <c r="B4" s="115" t="s">
        <v>4</v>
      </c>
      <c r="C4" s="115" t="s">
        <v>42</v>
      </c>
    </row>
    <row r="5" spans="2:8" s="1" customFormat="1" ht="27" customHeight="1">
      <c r="B5" s="115"/>
      <c r="C5" s="115"/>
    </row>
    <row r="6" spans="2:8" s="1" customFormat="1" ht="32" customHeight="1">
      <c r="B6" s="106" t="s">
        <v>43</v>
      </c>
      <c r="C6" s="84">
        <v>19519.14</v>
      </c>
    </row>
    <row r="7" spans="2:8" s="1" customFormat="1" ht="32" customHeight="1">
      <c r="B7" s="107" t="s">
        <v>44</v>
      </c>
      <c r="C7" s="97"/>
    </row>
    <row r="8" spans="2:8" s="1" customFormat="1" ht="32" customHeight="1">
      <c r="B8" s="107" t="s">
        <v>45</v>
      </c>
      <c r="C8" s="97"/>
    </row>
    <row r="9" spans="2:8" s="1" customFormat="1" ht="32" customHeight="1">
      <c r="B9" s="107" t="s">
        <v>46</v>
      </c>
      <c r="C9" s="97"/>
    </row>
    <row r="10" spans="2:8" s="1" customFormat="1" ht="32" customHeight="1">
      <c r="B10" s="107" t="s">
        <v>47</v>
      </c>
      <c r="C10" s="97"/>
    </row>
    <row r="11" spans="2:8" s="1" customFormat="1" ht="32" customHeight="1">
      <c r="B11" s="107" t="s">
        <v>48</v>
      </c>
      <c r="C11" s="97"/>
    </row>
    <row r="12" spans="2:8" s="1" customFormat="1" ht="32" customHeight="1">
      <c r="B12" s="107" t="s">
        <v>49</v>
      </c>
      <c r="C12" s="97">
        <v>1694.27</v>
      </c>
    </row>
    <row r="13" spans="2:8" s="1" customFormat="1" ht="32" customHeight="1">
      <c r="B13" s="13"/>
      <c r="C13" s="97"/>
    </row>
    <row r="14" spans="2:8" s="1" customFormat="1" ht="32" customHeight="1">
      <c r="B14" s="56" t="s">
        <v>37</v>
      </c>
      <c r="C14" s="102">
        <f>SUM(C6:C12)</f>
        <v>21213.41</v>
      </c>
    </row>
  </sheetData>
  <mergeCells count="4">
    <mergeCell ref="B1:H1"/>
    <mergeCell ref="B2:C2"/>
    <mergeCell ref="B4:B5"/>
    <mergeCell ref="C4:C5"/>
  </mergeCells>
  <phoneticPr fontId="25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29"/>
  <sheetViews>
    <sheetView workbookViewId="0">
      <selection activeCell="C13" sqref="C13:C28"/>
    </sheetView>
  </sheetViews>
  <sheetFormatPr defaultColWidth="8" defaultRowHeight="14.25" customHeight="1"/>
  <cols>
    <col min="1" max="1" width="5" customWidth="1"/>
    <col min="2" max="2" width="37.453125" style="1" customWidth="1"/>
    <col min="3" max="3" width="35.453125" style="1" customWidth="1"/>
    <col min="4" max="16383" width="8" style="1"/>
  </cols>
  <sheetData>
    <row r="1" spans="2:3" s="1" customFormat="1" ht="13">
      <c r="B1" s="2"/>
    </row>
    <row r="2" spans="2:3" s="1" customFormat="1" ht="52" customHeight="1">
      <c r="B2" s="111" t="s">
        <v>50</v>
      </c>
      <c r="C2" s="111"/>
    </row>
    <row r="3" spans="2:3" s="1" customFormat="1" ht="19.5" customHeight="1">
      <c r="B3" s="3" t="s">
        <v>40</v>
      </c>
      <c r="C3" s="18" t="s">
        <v>1</v>
      </c>
    </row>
    <row r="4" spans="2:3" s="1" customFormat="1" ht="28" customHeight="1">
      <c r="B4" s="115" t="s">
        <v>6</v>
      </c>
      <c r="C4" s="115" t="s">
        <v>42</v>
      </c>
    </row>
    <row r="5" spans="2:3" s="1" customFormat="1" ht="28" customHeight="1">
      <c r="B5" s="115"/>
      <c r="C5" s="115"/>
    </row>
    <row r="6" spans="2:3" s="1" customFormat="1" ht="24" customHeight="1">
      <c r="B6" s="103" t="s">
        <v>8</v>
      </c>
      <c r="C6" s="97"/>
    </row>
    <row r="7" spans="2:3" s="1" customFormat="1" ht="24" customHeight="1">
      <c r="B7" s="103" t="s">
        <v>10</v>
      </c>
      <c r="C7" s="97"/>
    </row>
    <row r="8" spans="2:3" s="1" customFormat="1" ht="24" customHeight="1">
      <c r="B8" s="103" t="s">
        <v>12</v>
      </c>
      <c r="C8" s="97"/>
    </row>
    <row r="9" spans="2:3" s="1" customFormat="1" ht="24" customHeight="1">
      <c r="B9" s="103" t="s">
        <v>14</v>
      </c>
      <c r="C9" s="97"/>
    </row>
    <row r="10" spans="2:3" s="1" customFormat="1" ht="24" customHeight="1">
      <c r="B10" s="103" t="s">
        <v>16</v>
      </c>
      <c r="C10" s="97"/>
    </row>
    <row r="11" spans="2:3" s="1" customFormat="1" ht="24" customHeight="1">
      <c r="B11" s="103" t="s">
        <v>18</v>
      </c>
      <c r="C11" s="97"/>
    </row>
    <row r="12" spans="2:3" s="1" customFormat="1" ht="24" customHeight="1">
      <c r="B12" s="103" t="s">
        <v>20</v>
      </c>
      <c r="C12" s="97"/>
    </row>
    <row r="13" spans="2:3" s="1" customFormat="1" ht="24" customHeight="1">
      <c r="B13" s="103" t="s">
        <v>21</v>
      </c>
      <c r="C13" s="84">
        <f>18555.6+1057.87</f>
        <v>19613.469999999998</v>
      </c>
    </row>
    <row r="14" spans="2:3" s="1" customFormat="1" ht="24" customHeight="1">
      <c r="B14" s="103" t="s">
        <v>22</v>
      </c>
      <c r="C14" s="84">
        <f>909.82+117.32</f>
        <v>1027.1400000000001</v>
      </c>
    </row>
    <row r="15" spans="2:3" s="1" customFormat="1" ht="24" customHeight="1">
      <c r="B15" s="103" t="s">
        <v>23</v>
      </c>
      <c r="C15" s="98"/>
    </row>
    <row r="16" spans="2:3" s="1" customFormat="1" ht="24" customHeight="1">
      <c r="B16" s="103" t="s">
        <v>24</v>
      </c>
      <c r="C16" s="98"/>
    </row>
    <row r="17" spans="2:3" s="1" customFormat="1" ht="24" customHeight="1">
      <c r="B17" s="103" t="s">
        <v>25</v>
      </c>
      <c r="C17" s="98"/>
    </row>
    <row r="18" spans="2:3" s="1" customFormat="1" ht="24" customHeight="1">
      <c r="B18" s="103" t="s">
        <v>26</v>
      </c>
      <c r="C18" s="98"/>
    </row>
    <row r="19" spans="2:3" s="1" customFormat="1" ht="24" customHeight="1">
      <c r="B19" s="104" t="s">
        <v>27</v>
      </c>
      <c r="C19" s="98"/>
    </row>
    <row r="20" spans="2:3" s="1" customFormat="1" ht="24" customHeight="1">
      <c r="B20" s="104" t="s">
        <v>28</v>
      </c>
      <c r="C20" s="98"/>
    </row>
    <row r="21" spans="2:3" s="1" customFormat="1" ht="24" customHeight="1">
      <c r="B21" s="104" t="s">
        <v>29</v>
      </c>
      <c r="C21" s="98"/>
    </row>
    <row r="22" spans="2:3" s="1" customFormat="1" ht="24" customHeight="1">
      <c r="B22" s="104" t="s">
        <v>30</v>
      </c>
      <c r="C22" s="98"/>
    </row>
    <row r="23" spans="2:3" s="1" customFormat="1" ht="24" customHeight="1">
      <c r="B23" s="104" t="s">
        <v>31</v>
      </c>
      <c r="C23" s="98"/>
    </row>
    <row r="24" spans="2:3" s="1" customFormat="1" ht="24" customHeight="1">
      <c r="B24" s="104" t="s">
        <v>32</v>
      </c>
      <c r="C24" s="84">
        <v>53.72</v>
      </c>
    </row>
    <row r="25" spans="2:3" s="1" customFormat="1" ht="24" customHeight="1">
      <c r="B25" s="104" t="s">
        <v>33</v>
      </c>
      <c r="C25" s="13">
        <v>131</v>
      </c>
    </row>
    <row r="26" spans="2:3" s="1" customFormat="1" ht="24" customHeight="1">
      <c r="B26" s="104" t="s">
        <v>34</v>
      </c>
      <c r="C26" s="97"/>
    </row>
    <row r="27" spans="2:3" s="1" customFormat="1" ht="24" customHeight="1">
      <c r="B27" s="104" t="s">
        <v>35</v>
      </c>
      <c r="C27" s="97"/>
    </row>
    <row r="28" spans="2:3" s="1" customFormat="1" ht="24" customHeight="1">
      <c r="B28" s="104" t="s">
        <v>36</v>
      </c>
      <c r="C28" s="97">
        <v>388.08</v>
      </c>
    </row>
    <row r="29" spans="2:3" s="1" customFormat="1" ht="29.25" customHeight="1">
      <c r="C29" s="102"/>
    </row>
  </sheetData>
  <mergeCells count="3">
    <mergeCell ref="B2:C2"/>
    <mergeCell ref="B4:B5"/>
    <mergeCell ref="C4:C5"/>
  </mergeCells>
  <phoneticPr fontId="25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workbookViewId="0">
      <selection activeCell="B17" sqref="B17"/>
    </sheetView>
  </sheetViews>
  <sheetFormatPr defaultColWidth="8" defaultRowHeight="14.25" customHeight="1"/>
  <cols>
    <col min="1" max="1" width="35.54296875" style="20" customWidth="1"/>
    <col min="2" max="2" width="34" style="20" customWidth="1"/>
    <col min="3" max="3" width="42.453125" style="20" customWidth="1"/>
    <col min="4" max="4" width="31.90625" style="20" customWidth="1"/>
    <col min="5" max="16384" width="8" style="20"/>
  </cols>
  <sheetData>
    <row r="1" spans="1:4" ht="13">
      <c r="A1" s="90"/>
      <c r="B1" s="90"/>
      <c r="C1" s="90"/>
    </row>
    <row r="2" spans="1:4" ht="33" customHeight="1">
      <c r="A2" s="111" t="s">
        <v>51</v>
      </c>
      <c r="B2" s="111"/>
      <c r="C2" s="111"/>
      <c r="D2" s="111"/>
    </row>
    <row r="3" spans="1:4" ht="14">
      <c r="A3" s="3" t="s">
        <v>40</v>
      </c>
      <c r="B3" s="91"/>
      <c r="C3" s="91"/>
      <c r="D3" s="18" t="s">
        <v>1</v>
      </c>
    </row>
    <row r="4" spans="1:4" ht="26" customHeight="1">
      <c r="A4" s="112" t="s">
        <v>2</v>
      </c>
      <c r="B4" s="112"/>
      <c r="C4" s="112" t="s">
        <v>3</v>
      </c>
      <c r="D4" s="112"/>
    </row>
    <row r="5" spans="1:4" ht="26" customHeight="1">
      <c r="A5" s="112" t="s">
        <v>4</v>
      </c>
      <c r="B5" s="116" t="s">
        <v>5</v>
      </c>
      <c r="C5" s="112" t="s">
        <v>52</v>
      </c>
      <c r="D5" s="116" t="s">
        <v>5</v>
      </c>
    </row>
    <row r="6" spans="1:4" ht="26" customHeight="1">
      <c r="A6" s="112"/>
      <c r="B6" s="116"/>
      <c r="C6" s="112"/>
      <c r="D6" s="116"/>
    </row>
    <row r="7" spans="1:4" ht="26" customHeight="1">
      <c r="A7" s="92" t="s">
        <v>53</v>
      </c>
      <c r="B7" s="93">
        <f>B8</f>
        <v>19519.14</v>
      </c>
      <c r="C7" s="94" t="s">
        <v>54</v>
      </c>
      <c r="D7" s="93">
        <f>SUM(D8:D30)</f>
        <v>21213.41</v>
      </c>
    </row>
    <row r="8" spans="1:4" ht="26" customHeight="1">
      <c r="A8" s="92" t="s">
        <v>55</v>
      </c>
      <c r="B8" s="95">
        <v>19519.14</v>
      </c>
      <c r="C8" s="96" t="s">
        <v>56</v>
      </c>
      <c r="D8" s="93"/>
    </row>
    <row r="9" spans="1:4" ht="26" customHeight="1">
      <c r="A9" s="92" t="s">
        <v>57</v>
      </c>
      <c r="B9" s="97">
        <v>7841.21</v>
      </c>
      <c r="C9" s="96" t="s">
        <v>58</v>
      </c>
      <c r="D9" s="93"/>
    </row>
    <row r="10" spans="1:4" ht="26" customHeight="1">
      <c r="A10" s="92" t="s">
        <v>59</v>
      </c>
      <c r="B10" s="97"/>
      <c r="C10" s="96" t="s">
        <v>60</v>
      </c>
      <c r="D10" s="93"/>
    </row>
    <row r="11" spans="1:4" ht="26" customHeight="1">
      <c r="A11" s="92" t="s">
        <v>61</v>
      </c>
      <c r="B11" s="97"/>
      <c r="C11" s="96" t="s">
        <v>62</v>
      </c>
      <c r="D11" s="93"/>
    </row>
    <row r="12" spans="1:4" ht="26" customHeight="1">
      <c r="A12" s="92" t="s">
        <v>63</v>
      </c>
      <c r="B12" s="97"/>
      <c r="C12" s="96" t="s">
        <v>64</v>
      </c>
      <c r="D12" s="93"/>
    </row>
    <row r="13" spans="1:4" ht="26" customHeight="1">
      <c r="A13" s="92" t="s">
        <v>65</v>
      </c>
      <c r="B13" s="97"/>
      <c r="C13" s="96" t="s">
        <v>66</v>
      </c>
      <c r="D13" s="93"/>
    </row>
    <row r="14" spans="1:4" ht="26" customHeight="1">
      <c r="A14" s="92" t="s">
        <v>67</v>
      </c>
      <c r="C14" s="96" t="s">
        <v>68</v>
      </c>
      <c r="D14" s="93"/>
    </row>
    <row r="15" spans="1:4" ht="26" customHeight="1">
      <c r="A15" s="92" t="s">
        <v>69</v>
      </c>
      <c r="B15" s="97"/>
      <c r="C15" s="96" t="s">
        <v>70</v>
      </c>
      <c r="D15" s="84">
        <f>18555.6+1057.87</f>
        <v>19613.469999999998</v>
      </c>
    </row>
    <row r="16" spans="1:4" ht="26" customHeight="1">
      <c r="A16" s="92" t="s">
        <v>71</v>
      </c>
      <c r="B16" s="97"/>
      <c r="C16" s="96" t="s">
        <v>72</v>
      </c>
      <c r="D16" s="84">
        <f>909.82+117.32</f>
        <v>1027.1400000000001</v>
      </c>
    </row>
    <row r="17" spans="1:4" ht="26" customHeight="1">
      <c r="A17" s="92" t="s">
        <v>73</v>
      </c>
      <c r="B17" s="97">
        <v>1694.27</v>
      </c>
      <c r="C17" s="96" t="s">
        <v>74</v>
      </c>
      <c r="D17" s="98"/>
    </row>
    <row r="18" spans="1:4" ht="26" customHeight="1">
      <c r="A18" s="92"/>
      <c r="B18" s="99"/>
      <c r="C18" s="96" t="s">
        <v>75</v>
      </c>
      <c r="D18" s="98"/>
    </row>
    <row r="19" spans="1:4" ht="26" customHeight="1">
      <c r="A19" s="92"/>
      <c r="B19" s="100"/>
      <c r="C19" s="96" t="s">
        <v>76</v>
      </c>
      <c r="D19" s="98"/>
    </row>
    <row r="20" spans="1:4" ht="26" customHeight="1">
      <c r="A20" s="92"/>
      <c r="B20" s="100"/>
      <c r="C20" s="96" t="s">
        <v>77</v>
      </c>
      <c r="D20" s="98"/>
    </row>
    <row r="21" spans="1:4" ht="26" customHeight="1">
      <c r="A21" s="92"/>
      <c r="B21" s="100"/>
      <c r="C21" s="92" t="s">
        <v>78</v>
      </c>
      <c r="D21" s="98"/>
    </row>
    <row r="22" spans="1:4" ht="26" customHeight="1">
      <c r="A22" s="92"/>
      <c r="B22" s="100"/>
      <c r="C22" s="92" t="s">
        <v>79</v>
      </c>
      <c r="D22" s="98"/>
    </row>
    <row r="23" spans="1:4" ht="26" customHeight="1">
      <c r="A23" s="92"/>
      <c r="B23" s="100"/>
      <c r="C23" s="92" t="s">
        <v>80</v>
      </c>
      <c r="D23" s="98"/>
    </row>
    <row r="24" spans="1:4" ht="26" customHeight="1">
      <c r="A24" s="92"/>
      <c r="B24" s="100"/>
      <c r="C24" s="92" t="s">
        <v>81</v>
      </c>
      <c r="D24" s="98"/>
    </row>
    <row r="25" spans="1:4" ht="26" customHeight="1">
      <c r="A25" s="94"/>
      <c r="B25" s="100"/>
      <c r="C25" s="92" t="s">
        <v>82</v>
      </c>
      <c r="D25" s="98"/>
    </row>
    <row r="26" spans="1:4" ht="26" customHeight="1">
      <c r="A26" s="96"/>
      <c r="B26" s="100"/>
      <c r="C26" s="92" t="s">
        <v>83</v>
      </c>
      <c r="D26" s="84">
        <v>53.72</v>
      </c>
    </row>
    <row r="27" spans="1:4" ht="26" customHeight="1">
      <c r="A27" s="94"/>
      <c r="B27" s="100"/>
      <c r="C27" s="92" t="s">
        <v>84</v>
      </c>
      <c r="D27" s="13">
        <v>131</v>
      </c>
    </row>
    <row r="28" spans="1:4" ht="26" customHeight="1">
      <c r="A28" s="94"/>
      <c r="B28" s="100"/>
      <c r="C28" s="92" t="s">
        <v>85</v>
      </c>
      <c r="D28" s="97"/>
    </row>
    <row r="29" spans="1:4" ht="26" customHeight="1">
      <c r="A29" s="96"/>
      <c r="B29" s="100"/>
      <c r="C29" s="92" t="s">
        <v>86</v>
      </c>
      <c r="D29" s="97"/>
    </row>
    <row r="30" spans="1:4" ht="26" customHeight="1">
      <c r="A30" s="96"/>
      <c r="B30" s="100"/>
      <c r="C30" s="92" t="s">
        <v>87</v>
      </c>
      <c r="D30" s="97">
        <v>388.08</v>
      </c>
    </row>
    <row r="31" spans="1:4" ht="26" customHeight="1">
      <c r="A31" s="96"/>
      <c r="B31" s="101"/>
      <c r="C31" s="92" t="s">
        <v>88</v>
      </c>
      <c r="D31" s="93"/>
    </row>
    <row r="32" spans="1:4" ht="26" customHeight="1">
      <c r="A32" s="56" t="s">
        <v>37</v>
      </c>
      <c r="B32" s="102">
        <f>B17+B7</f>
        <v>21213.41</v>
      </c>
      <c r="C32" s="56" t="s">
        <v>38</v>
      </c>
      <c r="D32" s="102">
        <f>SUM(D7)</f>
        <v>21213.41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5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8"/>
  <sheetViews>
    <sheetView workbookViewId="0">
      <pane ySplit="10" topLeftCell="A11" activePane="bottomLeft" state="frozen"/>
      <selection pane="bottomLeft" activeCell="I27" sqref="I27"/>
    </sheetView>
  </sheetViews>
  <sheetFormatPr defaultColWidth="9" defaultRowHeight="14"/>
  <cols>
    <col min="1" max="1" width="5" customWidth="1"/>
    <col min="2" max="2" width="6.7265625" customWidth="1"/>
    <col min="3" max="3" width="5.36328125" customWidth="1"/>
    <col min="4" max="4" width="28.7265625" customWidth="1"/>
    <col min="5" max="5" width="19.6328125" customWidth="1"/>
    <col min="27" max="27" width="9.36328125"/>
  </cols>
  <sheetData>
    <row r="1" spans="1:28" ht="21">
      <c r="A1" s="111" t="s">
        <v>89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</row>
    <row r="2" spans="1:28" ht="26">
      <c r="A2" s="68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89" t="s">
        <v>41</v>
      </c>
    </row>
    <row r="3" spans="1:28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28">
      <c r="A4" s="117" t="s">
        <v>90</v>
      </c>
      <c r="B4" s="130"/>
      <c r="C4" s="131"/>
      <c r="D4" s="123" t="s">
        <v>91</v>
      </c>
      <c r="E4" s="117" t="s">
        <v>92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7" t="s">
        <v>93</v>
      </c>
      <c r="AB4" s="131"/>
    </row>
    <row r="5" spans="1:28">
      <c r="A5" s="132"/>
      <c r="B5" s="133"/>
      <c r="C5" s="134"/>
      <c r="D5" s="125"/>
      <c r="E5" s="117" t="s">
        <v>94</v>
      </c>
      <c r="F5" s="118"/>
      <c r="G5" s="118"/>
      <c r="H5" s="118"/>
      <c r="I5" s="118"/>
      <c r="J5" s="118"/>
      <c r="K5" s="118"/>
      <c r="L5" s="118"/>
      <c r="M5" s="118"/>
      <c r="N5" s="119"/>
      <c r="O5" s="123" t="s">
        <v>95</v>
      </c>
      <c r="P5" s="123" t="s">
        <v>96</v>
      </c>
      <c r="Q5" s="117" t="s">
        <v>97</v>
      </c>
      <c r="R5" s="118"/>
      <c r="S5" s="118"/>
      <c r="T5" s="118"/>
      <c r="U5" s="118"/>
      <c r="V5" s="118"/>
      <c r="W5" s="118"/>
      <c r="X5" s="118"/>
      <c r="Y5" s="118"/>
      <c r="Z5" s="119"/>
      <c r="AA5" s="135"/>
      <c r="AB5" s="137"/>
    </row>
    <row r="6" spans="1:28">
      <c r="A6" s="135"/>
      <c r="B6" s="136"/>
      <c r="C6" s="137"/>
      <c r="D6" s="125"/>
      <c r="E6" s="123" t="s">
        <v>98</v>
      </c>
      <c r="F6" s="117" t="s">
        <v>99</v>
      </c>
      <c r="G6" s="118"/>
      <c r="H6" s="118"/>
      <c r="I6" s="119"/>
      <c r="J6" s="120" t="s">
        <v>100</v>
      </c>
      <c r="K6" s="121"/>
      <c r="L6" s="121"/>
      <c r="M6" s="122"/>
      <c r="N6" s="123" t="s">
        <v>101</v>
      </c>
      <c r="O6" s="125"/>
      <c r="P6" s="125"/>
      <c r="Q6" s="123" t="s">
        <v>98</v>
      </c>
      <c r="R6" s="117" t="s">
        <v>99</v>
      </c>
      <c r="S6" s="118"/>
      <c r="T6" s="118"/>
      <c r="U6" s="119"/>
      <c r="V6" s="117" t="s">
        <v>100</v>
      </c>
      <c r="W6" s="118"/>
      <c r="X6" s="118"/>
      <c r="Y6" s="119"/>
      <c r="Z6" s="123" t="s">
        <v>101</v>
      </c>
      <c r="AA6" s="123" t="s">
        <v>102</v>
      </c>
      <c r="AB6" s="123" t="s">
        <v>103</v>
      </c>
    </row>
    <row r="7" spans="1:28">
      <c r="A7" s="123" t="s">
        <v>104</v>
      </c>
      <c r="B7" s="123" t="s">
        <v>105</v>
      </c>
      <c r="C7" s="123" t="s">
        <v>106</v>
      </c>
      <c r="D7" s="125"/>
      <c r="E7" s="125"/>
      <c r="F7" s="123" t="s">
        <v>102</v>
      </c>
      <c r="G7" s="120" t="s">
        <v>107</v>
      </c>
      <c r="H7" s="122"/>
      <c r="I7" s="126" t="s">
        <v>108</v>
      </c>
      <c r="J7" s="123" t="s">
        <v>98</v>
      </c>
      <c r="K7" s="123" t="s">
        <v>109</v>
      </c>
      <c r="L7" s="123" t="s">
        <v>110</v>
      </c>
      <c r="M7" s="123" t="s">
        <v>111</v>
      </c>
      <c r="N7" s="125"/>
      <c r="O7" s="125"/>
      <c r="P7" s="125"/>
      <c r="Q7" s="125"/>
      <c r="R7" s="128" t="s">
        <v>102</v>
      </c>
      <c r="S7" s="120" t="s">
        <v>107</v>
      </c>
      <c r="T7" s="122"/>
      <c r="U7" s="126" t="s">
        <v>108</v>
      </c>
      <c r="V7" s="128" t="s">
        <v>102</v>
      </c>
      <c r="W7" s="128" t="s">
        <v>109</v>
      </c>
      <c r="X7" s="128" t="s">
        <v>110</v>
      </c>
      <c r="Y7" s="128" t="s">
        <v>111</v>
      </c>
      <c r="Z7" s="125"/>
      <c r="AA7" s="125"/>
      <c r="AB7" s="125"/>
    </row>
    <row r="8" spans="1:28" ht="26">
      <c r="A8" s="124"/>
      <c r="B8" s="124"/>
      <c r="C8" s="124"/>
      <c r="D8" s="124"/>
      <c r="E8" s="124"/>
      <c r="F8" s="124"/>
      <c r="G8" s="81" t="s">
        <v>112</v>
      </c>
      <c r="H8" s="81" t="s">
        <v>113</v>
      </c>
      <c r="I8" s="127"/>
      <c r="J8" s="124"/>
      <c r="K8" s="124"/>
      <c r="L8" s="124"/>
      <c r="M8" s="124"/>
      <c r="N8" s="124"/>
      <c r="O8" s="124"/>
      <c r="P8" s="124"/>
      <c r="Q8" s="124"/>
      <c r="R8" s="129"/>
      <c r="S8" s="81" t="s">
        <v>112</v>
      </c>
      <c r="T8" s="81" t="s">
        <v>113</v>
      </c>
      <c r="U8" s="127"/>
      <c r="V8" s="129"/>
      <c r="W8" s="129"/>
      <c r="X8" s="129"/>
      <c r="Y8" s="129"/>
      <c r="Z8" s="124"/>
      <c r="AA8" s="124"/>
      <c r="AB8" s="124"/>
    </row>
    <row r="9" spans="1:28">
      <c r="A9" s="80" t="s">
        <v>114</v>
      </c>
      <c r="B9" s="80" t="s">
        <v>115</v>
      </c>
      <c r="C9" s="80" t="s">
        <v>116</v>
      </c>
      <c r="D9" s="80" t="s">
        <v>117</v>
      </c>
      <c r="E9" s="80" t="s">
        <v>118</v>
      </c>
      <c r="F9" s="80" t="s">
        <v>119</v>
      </c>
      <c r="G9" s="80" t="s">
        <v>120</v>
      </c>
      <c r="H9" s="80" t="s">
        <v>121</v>
      </c>
      <c r="I9" s="80" t="s">
        <v>122</v>
      </c>
      <c r="J9" s="80" t="s">
        <v>123</v>
      </c>
      <c r="K9" s="80" t="s">
        <v>124</v>
      </c>
      <c r="L9" s="80" t="s">
        <v>125</v>
      </c>
      <c r="M9" s="80" t="s">
        <v>126</v>
      </c>
      <c r="N9" s="80" t="s">
        <v>127</v>
      </c>
      <c r="O9" s="80" t="s">
        <v>128</v>
      </c>
      <c r="P9" s="80" t="s">
        <v>129</v>
      </c>
      <c r="Q9" s="80" t="s">
        <v>130</v>
      </c>
      <c r="R9" s="80" t="s">
        <v>131</v>
      </c>
      <c r="S9" s="80" t="s">
        <v>132</v>
      </c>
      <c r="T9" s="80" t="s">
        <v>133</v>
      </c>
      <c r="U9" s="80" t="s">
        <v>134</v>
      </c>
      <c r="V9" s="80" t="s">
        <v>135</v>
      </c>
      <c r="W9" s="80" t="s">
        <v>136</v>
      </c>
      <c r="X9" s="80" t="s">
        <v>137</v>
      </c>
      <c r="Y9" s="80" t="s">
        <v>138</v>
      </c>
      <c r="Z9" s="80" t="s">
        <v>139</v>
      </c>
      <c r="AA9" s="80" t="s">
        <v>140</v>
      </c>
      <c r="AB9" s="80" t="s">
        <v>141</v>
      </c>
    </row>
    <row r="10" spans="1:28" ht="20" customHeight="1">
      <c r="A10" s="82">
        <v>208</v>
      </c>
      <c r="B10" s="82"/>
      <c r="C10" s="83"/>
      <c r="D10" s="73" t="s">
        <v>142</v>
      </c>
      <c r="E10" s="84">
        <v>7420.11</v>
      </c>
      <c r="F10" s="85">
        <f>F11+F14+F17+F22+F25+F29+F31+F34+F37+F40+F42</f>
        <v>545.32999999999993</v>
      </c>
      <c r="G10" s="85">
        <f t="shared" ref="G10:AB10" si="0">G11+G14+G17+G22+G25+G29+G31+G34+G37+G40+G42</f>
        <v>0</v>
      </c>
      <c r="H10" s="85">
        <f t="shared" si="0"/>
        <v>441.26</v>
      </c>
      <c r="I10" s="85">
        <f t="shared" si="0"/>
        <v>104.07</v>
      </c>
      <c r="J10" s="85">
        <f t="shared" si="0"/>
        <v>44.98</v>
      </c>
      <c r="K10" s="85">
        <f t="shared" si="0"/>
        <v>0</v>
      </c>
      <c r="L10" s="85">
        <f t="shared" si="0"/>
        <v>0</v>
      </c>
      <c r="M10" s="85">
        <f t="shared" si="0"/>
        <v>17.88</v>
      </c>
      <c r="N10" s="85">
        <f t="shared" si="0"/>
        <v>5507.7900000000009</v>
      </c>
      <c r="O10" s="85">
        <f t="shared" si="0"/>
        <v>0</v>
      </c>
      <c r="P10" s="85">
        <f t="shared" si="0"/>
        <v>0</v>
      </c>
      <c r="Q10" s="85">
        <f t="shared" si="0"/>
        <v>0</v>
      </c>
      <c r="R10" s="85">
        <f t="shared" si="0"/>
        <v>0</v>
      </c>
      <c r="S10" s="85">
        <f t="shared" si="0"/>
        <v>0</v>
      </c>
      <c r="T10" s="85">
        <f t="shared" si="0"/>
        <v>0</v>
      </c>
      <c r="U10" s="85">
        <f t="shared" si="0"/>
        <v>0</v>
      </c>
      <c r="V10" s="85">
        <f t="shared" si="0"/>
        <v>0</v>
      </c>
      <c r="W10" s="85">
        <f t="shared" si="0"/>
        <v>0</v>
      </c>
      <c r="X10" s="85">
        <f t="shared" si="0"/>
        <v>0</v>
      </c>
      <c r="Y10" s="85">
        <f t="shared" si="0"/>
        <v>0</v>
      </c>
      <c r="Z10" s="85">
        <f t="shared" si="0"/>
        <v>0</v>
      </c>
      <c r="AA10" s="85">
        <f t="shared" si="0"/>
        <v>1322</v>
      </c>
      <c r="AB10" s="85">
        <f t="shared" si="0"/>
        <v>0</v>
      </c>
    </row>
    <row r="11" spans="1:28" ht="20" customHeight="1">
      <c r="A11" s="86"/>
      <c r="B11" s="86" t="s">
        <v>143</v>
      </c>
      <c r="C11" s="83"/>
      <c r="D11" s="73" t="s">
        <v>144</v>
      </c>
      <c r="E11" s="84">
        <v>546.23</v>
      </c>
      <c r="F11" s="85">
        <f>F12+F13</f>
        <v>441.26</v>
      </c>
      <c r="G11" s="85">
        <f t="shared" ref="G11:AB11" si="1">G12+G13</f>
        <v>0</v>
      </c>
      <c r="H11" s="85">
        <f t="shared" si="1"/>
        <v>441.26</v>
      </c>
      <c r="I11" s="85">
        <f t="shared" si="1"/>
        <v>0</v>
      </c>
      <c r="J11" s="85">
        <f t="shared" si="1"/>
        <v>44.98</v>
      </c>
      <c r="K11" s="85">
        <f t="shared" si="1"/>
        <v>0</v>
      </c>
      <c r="L11" s="85">
        <f t="shared" si="1"/>
        <v>0</v>
      </c>
      <c r="M11" s="85">
        <f t="shared" si="1"/>
        <v>17.88</v>
      </c>
      <c r="N11" s="85">
        <f t="shared" si="1"/>
        <v>0</v>
      </c>
      <c r="O11" s="85">
        <f t="shared" si="1"/>
        <v>0</v>
      </c>
      <c r="P11" s="85">
        <f t="shared" si="1"/>
        <v>0</v>
      </c>
      <c r="Q11" s="85">
        <f t="shared" si="1"/>
        <v>0</v>
      </c>
      <c r="R11" s="85">
        <f t="shared" si="1"/>
        <v>0</v>
      </c>
      <c r="S11" s="85">
        <f t="shared" si="1"/>
        <v>0</v>
      </c>
      <c r="T11" s="85">
        <f t="shared" si="1"/>
        <v>0</v>
      </c>
      <c r="U11" s="85">
        <f t="shared" si="1"/>
        <v>0</v>
      </c>
      <c r="V11" s="85">
        <f t="shared" si="1"/>
        <v>0</v>
      </c>
      <c r="W11" s="85">
        <f t="shared" si="1"/>
        <v>0</v>
      </c>
      <c r="X11" s="85">
        <f t="shared" si="1"/>
        <v>0</v>
      </c>
      <c r="Y11" s="85">
        <f t="shared" si="1"/>
        <v>0</v>
      </c>
      <c r="Z11" s="85">
        <f t="shared" si="1"/>
        <v>0</v>
      </c>
      <c r="AA11" s="85">
        <f t="shared" si="1"/>
        <v>60</v>
      </c>
      <c r="AB11" s="85">
        <f t="shared" si="1"/>
        <v>0</v>
      </c>
    </row>
    <row r="12" spans="1:28" ht="20" customHeight="1">
      <c r="A12" s="86"/>
      <c r="B12" s="86"/>
      <c r="C12" s="83" t="s">
        <v>145</v>
      </c>
      <c r="D12" s="73" t="s">
        <v>146</v>
      </c>
      <c r="E12" s="84">
        <v>334.7</v>
      </c>
      <c r="F12" s="85">
        <f t="shared" ref="F12:F57" si="2">G12+H12+I12</f>
        <v>299.72000000000003</v>
      </c>
      <c r="G12" s="51"/>
      <c r="H12" s="51">
        <v>299.72000000000003</v>
      </c>
      <c r="I12" s="51"/>
      <c r="J12" s="51">
        <v>34.979999999999997</v>
      </c>
      <c r="K12" s="51"/>
      <c r="L12" s="51"/>
      <c r="M12" s="51">
        <v>17.88</v>
      </c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</row>
    <row r="13" spans="1:28" ht="20" customHeight="1">
      <c r="A13" s="87"/>
      <c r="B13" s="87"/>
      <c r="C13" s="83" t="s">
        <v>147</v>
      </c>
      <c r="D13" s="73" t="s">
        <v>148</v>
      </c>
      <c r="E13" s="84">
        <v>211.54</v>
      </c>
      <c r="F13" s="85">
        <f t="shared" si="2"/>
        <v>141.54</v>
      </c>
      <c r="G13" s="51"/>
      <c r="H13" s="51">
        <v>141.54</v>
      </c>
      <c r="I13" s="51"/>
      <c r="J13" s="51">
        <v>10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>
        <v>60</v>
      </c>
      <c r="AB13" s="51"/>
    </row>
    <row r="14" spans="1:28" ht="20" customHeight="1">
      <c r="A14" s="87"/>
      <c r="B14" s="87" t="s">
        <v>149</v>
      </c>
      <c r="C14" s="83"/>
      <c r="D14" s="73" t="s">
        <v>150</v>
      </c>
      <c r="E14" s="84">
        <v>195.7</v>
      </c>
      <c r="F14" s="85">
        <f>F15+F16</f>
        <v>92.66</v>
      </c>
      <c r="G14" s="85">
        <f t="shared" ref="G14:AB14" si="3">G15+G16</f>
        <v>0</v>
      </c>
      <c r="H14" s="85">
        <f t="shared" si="3"/>
        <v>0</v>
      </c>
      <c r="I14" s="85">
        <f t="shared" si="3"/>
        <v>92.66</v>
      </c>
      <c r="J14" s="85">
        <f t="shared" si="3"/>
        <v>0</v>
      </c>
      <c r="K14" s="85">
        <f t="shared" si="3"/>
        <v>0</v>
      </c>
      <c r="L14" s="85">
        <f t="shared" si="3"/>
        <v>0</v>
      </c>
      <c r="M14" s="85">
        <f t="shared" si="3"/>
        <v>0</v>
      </c>
      <c r="N14" s="85">
        <f t="shared" si="3"/>
        <v>103.04</v>
      </c>
      <c r="O14" s="85">
        <f t="shared" si="3"/>
        <v>0</v>
      </c>
      <c r="P14" s="85">
        <f t="shared" si="3"/>
        <v>0</v>
      </c>
      <c r="Q14" s="85">
        <f t="shared" si="3"/>
        <v>0</v>
      </c>
      <c r="R14" s="85">
        <f t="shared" si="3"/>
        <v>0</v>
      </c>
      <c r="S14" s="85">
        <f t="shared" si="3"/>
        <v>0</v>
      </c>
      <c r="T14" s="85">
        <f t="shared" si="3"/>
        <v>0</v>
      </c>
      <c r="U14" s="85">
        <f t="shared" si="3"/>
        <v>0</v>
      </c>
      <c r="V14" s="85">
        <f t="shared" si="3"/>
        <v>0</v>
      </c>
      <c r="W14" s="85">
        <f t="shared" si="3"/>
        <v>0</v>
      </c>
      <c r="X14" s="85">
        <f t="shared" si="3"/>
        <v>0</v>
      </c>
      <c r="Y14" s="85">
        <f t="shared" si="3"/>
        <v>0</v>
      </c>
      <c r="Z14" s="85">
        <f t="shared" si="3"/>
        <v>0</v>
      </c>
      <c r="AA14" s="85">
        <f t="shared" si="3"/>
        <v>0</v>
      </c>
      <c r="AB14" s="85">
        <f t="shared" si="3"/>
        <v>0</v>
      </c>
    </row>
    <row r="15" spans="1:28" ht="20" customHeight="1">
      <c r="A15" s="87"/>
      <c r="B15" s="87"/>
      <c r="C15" s="83" t="s">
        <v>143</v>
      </c>
      <c r="D15" s="73" t="s">
        <v>151</v>
      </c>
      <c r="E15" s="84">
        <v>103.04</v>
      </c>
      <c r="F15" s="85">
        <f t="shared" si="2"/>
        <v>0</v>
      </c>
      <c r="G15" s="51"/>
      <c r="H15" s="51"/>
      <c r="I15" s="51"/>
      <c r="J15" s="51"/>
      <c r="K15" s="51"/>
      <c r="L15" s="51"/>
      <c r="M15" s="51"/>
      <c r="N15" s="84">
        <v>103.04</v>
      </c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</row>
    <row r="16" spans="1:28" ht="20" customHeight="1">
      <c r="A16" s="87"/>
      <c r="B16" s="87"/>
      <c r="C16" s="83" t="s">
        <v>149</v>
      </c>
      <c r="D16" s="73" t="s">
        <v>152</v>
      </c>
      <c r="E16" s="84">
        <v>92.66</v>
      </c>
      <c r="F16" s="85">
        <f t="shared" si="2"/>
        <v>92.66</v>
      </c>
      <c r="G16" s="51"/>
      <c r="H16" s="51"/>
      <c r="I16" s="51">
        <v>92.66</v>
      </c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</row>
    <row r="17" spans="1:28" ht="20" customHeight="1">
      <c r="A17" s="87"/>
      <c r="B17" s="87" t="s">
        <v>153</v>
      </c>
      <c r="C17" s="83"/>
      <c r="D17" s="73" t="s">
        <v>154</v>
      </c>
      <c r="E17" s="84">
        <v>2470.33</v>
      </c>
      <c r="F17" s="85">
        <f t="shared" si="2"/>
        <v>0</v>
      </c>
      <c r="G17" s="51"/>
      <c r="H17" s="51"/>
      <c r="I17" s="51"/>
      <c r="J17" s="51"/>
      <c r="K17" s="51"/>
      <c r="L17" s="51"/>
      <c r="M17" s="51"/>
      <c r="N17" s="84">
        <v>2470.33</v>
      </c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</row>
    <row r="18" spans="1:28" ht="20" customHeight="1">
      <c r="A18" s="87"/>
      <c r="B18" s="87"/>
      <c r="C18" s="83" t="s">
        <v>145</v>
      </c>
      <c r="D18" s="73" t="s">
        <v>155</v>
      </c>
      <c r="E18" s="84">
        <v>1508.85</v>
      </c>
      <c r="F18" s="85">
        <f t="shared" si="2"/>
        <v>0</v>
      </c>
      <c r="G18" s="51"/>
      <c r="H18" s="51"/>
      <c r="I18" s="51"/>
      <c r="J18" s="51"/>
      <c r="K18" s="51"/>
      <c r="L18" s="51"/>
      <c r="M18" s="51"/>
      <c r="N18" s="84">
        <v>1508.85</v>
      </c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</row>
    <row r="19" spans="1:28" ht="20" customHeight="1">
      <c r="A19" s="87"/>
      <c r="B19" s="87"/>
      <c r="C19" s="83" t="s">
        <v>143</v>
      </c>
      <c r="D19" s="73" t="s">
        <v>156</v>
      </c>
      <c r="E19" s="84">
        <v>246.64</v>
      </c>
      <c r="F19" s="85">
        <f t="shared" si="2"/>
        <v>0</v>
      </c>
      <c r="G19" s="51"/>
      <c r="H19" s="51"/>
      <c r="I19" s="51"/>
      <c r="J19" s="51"/>
      <c r="K19" s="51"/>
      <c r="L19" s="51"/>
      <c r="M19" s="51"/>
      <c r="N19" s="84">
        <v>246.64</v>
      </c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</row>
    <row r="20" spans="1:28" ht="20" customHeight="1">
      <c r="A20" s="87"/>
      <c r="B20" s="87"/>
      <c r="C20" s="83" t="s">
        <v>157</v>
      </c>
      <c r="D20" s="73" t="s">
        <v>158</v>
      </c>
      <c r="E20" s="84">
        <v>104.04</v>
      </c>
      <c r="F20" s="85">
        <f t="shared" si="2"/>
        <v>0</v>
      </c>
      <c r="G20" s="51"/>
      <c r="H20" s="51"/>
      <c r="I20" s="51"/>
      <c r="J20" s="51"/>
      <c r="K20" s="51"/>
      <c r="L20" s="51"/>
      <c r="M20" s="51"/>
      <c r="N20" s="84">
        <v>104.04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1:28" ht="20" customHeight="1">
      <c r="A21" s="87"/>
      <c r="B21" s="87"/>
      <c r="C21" s="83" t="s">
        <v>149</v>
      </c>
      <c r="D21" s="73" t="s">
        <v>159</v>
      </c>
      <c r="E21" s="84">
        <v>610.79999999999995</v>
      </c>
      <c r="F21" s="85">
        <f t="shared" si="2"/>
        <v>0</v>
      </c>
      <c r="G21" s="51"/>
      <c r="H21" s="51"/>
      <c r="I21" s="51"/>
      <c r="J21" s="51"/>
      <c r="K21" s="51"/>
      <c r="L21" s="51"/>
      <c r="M21" s="51"/>
      <c r="N21" s="84">
        <v>610.79999999999995</v>
      </c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spans="1:28" ht="20" customHeight="1">
      <c r="A22" s="87"/>
      <c r="B22" s="87" t="s">
        <v>160</v>
      </c>
      <c r="C22" s="83"/>
      <c r="D22" s="73" t="s">
        <v>161</v>
      </c>
      <c r="E22" s="84">
        <v>906.8</v>
      </c>
      <c r="F22" s="85">
        <f t="shared" si="2"/>
        <v>0</v>
      </c>
      <c r="G22" s="51"/>
      <c r="H22" s="51"/>
      <c r="I22" s="51"/>
      <c r="J22" s="51"/>
      <c r="K22" s="51"/>
      <c r="L22" s="51"/>
      <c r="M22" s="51"/>
      <c r="N22" s="84">
        <v>906.8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</row>
    <row r="23" spans="1:28" ht="20" customHeight="1">
      <c r="A23" s="87"/>
      <c r="B23" s="87"/>
      <c r="C23" s="83" t="s">
        <v>145</v>
      </c>
      <c r="D23" s="73" t="s">
        <v>162</v>
      </c>
      <c r="E23" s="84">
        <v>718.4</v>
      </c>
      <c r="F23" s="85">
        <f t="shared" si="2"/>
        <v>0</v>
      </c>
      <c r="G23" s="51"/>
      <c r="H23" s="51"/>
      <c r="I23" s="51"/>
      <c r="J23" s="51"/>
      <c r="K23" s="51"/>
      <c r="L23" s="51"/>
      <c r="M23" s="51"/>
      <c r="N23" s="84">
        <v>718.4</v>
      </c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</row>
    <row r="24" spans="1:28" ht="20" customHeight="1">
      <c r="A24" s="87"/>
      <c r="B24" s="87"/>
      <c r="C24" s="83" t="s">
        <v>143</v>
      </c>
      <c r="D24" s="73" t="s">
        <v>163</v>
      </c>
      <c r="E24" s="84">
        <v>188.4</v>
      </c>
      <c r="F24" s="85">
        <f t="shared" si="2"/>
        <v>0</v>
      </c>
      <c r="G24" s="51"/>
      <c r="H24" s="51"/>
      <c r="I24" s="51"/>
      <c r="J24" s="51"/>
      <c r="K24" s="51"/>
      <c r="L24" s="51"/>
      <c r="M24" s="51"/>
      <c r="N24" s="84">
        <v>188.4</v>
      </c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</row>
    <row r="25" spans="1:28" ht="20" customHeight="1">
      <c r="A25" s="87"/>
      <c r="B25" s="87" t="s">
        <v>123</v>
      </c>
      <c r="C25" s="83"/>
      <c r="D25" s="73" t="s">
        <v>164</v>
      </c>
      <c r="E25" s="84">
        <v>1620.7</v>
      </c>
      <c r="F25" s="85">
        <f t="shared" si="2"/>
        <v>0</v>
      </c>
      <c r="G25" s="51"/>
      <c r="H25" s="51"/>
      <c r="I25" s="51"/>
      <c r="J25" s="51"/>
      <c r="K25" s="51"/>
      <c r="L25" s="51"/>
      <c r="M25" s="51"/>
      <c r="N25" s="84">
        <f>N26+N27+N28</f>
        <v>358.69</v>
      </c>
      <c r="O25" s="84">
        <f t="shared" ref="O25:AB25" si="4">O26+O27+O28</f>
        <v>0</v>
      </c>
      <c r="P25" s="84">
        <f t="shared" si="4"/>
        <v>0</v>
      </c>
      <c r="Q25" s="84">
        <f t="shared" si="4"/>
        <v>0</v>
      </c>
      <c r="R25" s="84">
        <f t="shared" si="4"/>
        <v>0</v>
      </c>
      <c r="S25" s="84">
        <f t="shared" si="4"/>
        <v>0</v>
      </c>
      <c r="T25" s="84">
        <f t="shared" si="4"/>
        <v>0</v>
      </c>
      <c r="U25" s="84">
        <f t="shared" si="4"/>
        <v>0</v>
      </c>
      <c r="V25" s="84">
        <f t="shared" si="4"/>
        <v>0</v>
      </c>
      <c r="W25" s="84">
        <f t="shared" si="4"/>
        <v>0</v>
      </c>
      <c r="X25" s="84">
        <f t="shared" si="4"/>
        <v>0</v>
      </c>
      <c r="Y25" s="84">
        <f t="shared" si="4"/>
        <v>0</v>
      </c>
      <c r="Z25" s="84">
        <f t="shared" si="4"/>
        <v>0</v>
      </c>
      <c r="AA25" s="84">
        <f t="shared" si="4"/>
        <v>1262</v>
      </c>
      <c r="AB25" s="84">
        <f t="shared" si="4"/>
        <v>0</v>
      </c>
    </row>
    <row r="26" spans="1:28" ht="20" customHeight="1">
      <c r="A26" s="87"/>
      <c r="B26" s="87"/>
      <c r="C26" s="83" t="s">
        <v>145</v>
      </c>
      <c r="D26" s="73" t="s">
        <v>165</v>
      </c>
      <c r="E26" s="84">
        <v>11.5</v>
      </c>
      <c r="F26" s="85">
        <f t="shared" si="2"/>
        <v>0</v>
      </c>
      <c r="G26" s="51"/>
      <c r="H26" s="51"/>
      <c r="I26" s="51"/>
      <c r="J26" s="51"/>
      <c r="K26" s="51"/>
      <c r="L26" s="51"/>
      <c r="M26" s="51"/>
      <c r="N26" s="84">
        <v>11.5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</row>
    <row r="27" spans="1:28" ht="20" customHeight="1">
      <c r="A27" s="87"/>
      <c r="B27" s="87"/>
      <c r="C27" s="83" t="s">
        <v>166</v>
      </c>
      <c r="D27" s="73" t="s">
        <v>167</v>
      </c>
      <c r="E27" s="84">
        <v>1362</v>
      </c>
      <c r="F27" s="85">
        <f t="shared" si="2"/>
        <v>0</v>
      </c>
      <c r="G27" s="51"/>
      <c r="H27" s="51"/>
      <c r="I27" s="51"/>
      <c r="J27" s="51"/>
      <c r="K27" s="51"/>
      <c r="L27" s="51"/>
      <c r="M27" s="51"/>
      <c r="N27" s="84">
        <v>126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>
        <v>1236</v>
      </c>
      <c r="AB27" s="51"/>
    </row>
    <row r="28" spans="1:28" ht="20" customHeight="1">
      <c r="A28" s="87"/>
      <c r="B28" s="87"/>
      <c r="C28" s="83" t="s">
        <v>149</v>
      </c>
      <c r="D28" s="73" t="s">
        <v>168</v>
      </c>
      <c r="E28" s="84">
        <v>247.19</v>
      </c>
      <c r="F28" s="85">
        <f t="shared" si="2"/>
        <v>0</v>
      </c>
      <c r="G28" s="51"/>
      <c r="H28" s="51"/>
      <c r="I28" s="51"/>
      <c r="J28" s="51"/>
      <c r="K28" s="51"/>
      <c r="L28" s="51"/>
      <c r="M28" s="51"/>
      <c r="N28" s="84">
        <v>221.19</v>
      </c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>
        <v>26</v>
      </c>
      <c r="AB28" s="51"/>
    </row>
    <row r="29" spans="1:28" ht="20" customHeight="1">
      <c r="A29" s="87"/>
      <c r="B29" s="87" t="s">
        <v>124</v>
      </c>
      <c r="C29" s="83"/>
      <c r="D29" s="73" t="s">
        <v>169</v>
      </c>
      <c r="E29" s="84">
        <v>462.82</v>
      </c>
      <c r="F29" s="85">
        <f t="shared" si="2"/>
        <v>0</v>
      </c>
      <c r="G29" s="51"/>
      <c r="H29" s="51"/>
      <c r="I29" s="51"/>
      <c r="J29" s="51"/>
      <c r="K29" s="51"/>
      <c r="L29" s="51"/>
      <c r="M29" s="51"/>
      <c r="N29" s="84">
        <v>462.82</v>
      </c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</row>
    <row r="30" spans="1:28" ht="20" customHeight="1">
      <c r="A30" s="87"/>
      <c r="B30" s="87"/>
      <c r="C30" s="83" t="s">
        <v>170</v>
      </c>
      <c r="D30" s="73" t="s">
        <v>171</v>
      </c>
      <c r="E30" s="84">
        <v>462.82</v>
      </c>
      <c r="F30" s="85">
        <f t="shared" si="2"/>
        <v>0</v>
      </c>
      <c r="G30" s="51"/>
      <c r="H30" s="51"/>
      <c r="I30" s="51"/>
      <c r="J30" s="51"/>
      <c r="K30" s="51"/>
      <c r="L30" s="51"/>
      <c r="M30" s="51"/>
      <c r="N30" s="84">
        <v>462.82</v>
      </c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</row>
    <row r="31" spans="1:28" ht="20" customHeight="1">
      <c r="A31" s="87"/>
      <c r="B31" s="87" t="s">
        <v>132</v>
      </c>
      <c r="C31" s="83"/>
      <c r="D31" s="73" t="s">
        <v>172</v>
      </c>
      <c r="E31" s="84">
        <v>944.59</v>
      </c>
      <c r="F31" s="85">
        <f t="shared" si="2"/>
        <v>0</v>
      </c>
      <c r="G31" s="51"/>
      <c r="H31" s="51"/>
      <c r="I31" s="51"/>
      <c r="J31" s="51"/>
      <c r="K31" s="51"/>
      <c r="L31" s="51"/>
      <c r="M31" s="51"/>
      <c r="N31" s="84">
        <v>944.59</v>
      </c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</row>
    <row r="32" spans="1:28" ht="20" customHeight="1">
      <c r="A32" s="87"/>
      <c r="B32" s="87"/>
      <c r="C32" s="83" t="s">
        <v>145</v>
      </c>
      <c r="D32" s="73" t="s">
        <v>173</v>
      </c>
      <c r="E32" s="84">
        <v>760.58</v>
      </c>
      <c r="F32" s="85">
        <f t="shared" si="2"/>
        <v>0</v>
      </c>
      <c r="G32" s="51"/>
      <c r="H32" s="51"/>
      <c r="I32" s="51"/>
      <c r="J32" s="51"/>
      <c r="K32" s="51"/>
      <c r="L32" s="51"/>
      <c r="M32" s="51"/>
      <c r="N32" s="84">
        <v>760.58</v>
      </c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</row>
    <row r="33" spans="1:28" ht="20" customHeight="1">
      <c r="A33" s="87"/>
      <c r="B33" s="87"/>
      <c r="C33" s="83" t="s">
        <v>143</v>
      </c>
      <c r="D33" s="73" t="s">
        <v>174</v>
      </c>
      <c r="E33" s="84">
        <v>184</v>
      </c>
      <c r="F33" s="85">
        <f t="shared" si="2"/>
        <v>0</v>
      </c>
      <c r="G33" s="51"/>
      <c r="H33" s="51"/>
      <c r="I33" s="51"/>
      <c r="J33" s="51"/>
      <c r="K33" s="51"/>
      <c r="L33" s="51"/>
      <c r="M33" s="51"/>
      <c r="N33" s="84">
        <v>184</v>
      </c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</row>
    <row r="34" spans="1:28" ht="20" customHeight="1">
      <c r="A34" s="87"/>
      <c r="B34" s="87" t="s">
        <v>133</v>
      </c>
      <c r="C34" s="83"/>
      <c r="D34" s="73" t="s">
        <v>175</v>
      </c>
      <c r="E34" s="84">
        <v>137.01</v>
      </c>
      <c r="F34" s="85">
        <f t="shared" si="2"/>
        <v>0</v>
      </c>
      <c r="G34" s="51"/>
      <c r="H34" s="51"/>
      <c r="I34" s="51"/>
      <c r="J34" s="51"/>
      <c r="K34" s="51"/>
      <c r="L34" s="51"/>
      <c r="M34" s="51"/>
      <c r="N34" s="84">
        <v>137.01</v>
      </c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</row>
    <row r="35" spans="1:28" ht="20" customHeight="1">
      <c r="A35" s="87"/>
      <c r="B35" s="87"/>
      <c r="C35" s="83" t="s">
        <v>145</v>
      </c>
      <c r="D35" s="73" t="s">
        <v>176</v>
      </c>
      <c r="E35" s="84">
        <v>30.03</v>
      </c>
      <c r="F35" s="85">
        <f t="shared" si="2"/>
        <v>0</v>
      </c>
      <c r="G35" s="51"/>
      <c r="H35" s="51"/>
      <c r="I35" s="51"/>
      <c r="J35" s="51"/>
      <c r="K35" s="51"/>
      <c r="L35" s="51"/>
      <c r="M35" s="51"/>
      <c r="N35" s="84">
        <v>30.03</v>
      </c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</row>
    <row r="36" spans="1:28" ht="20" customHeight="1">
      <c r="A36" s="51"/>
      <c r="B36" s="51"/>
      <c r="C36" s="83" t="s">
        <v>143</v>
      </c>
      <c r="D36" s="73" t="s">
        <v>177</v>
      </c>
      <c r="E36" s="84">
        <v>106.98</v>
      </c>
      <c r="F36" s="85">
        <f t="shared" si="2"/>
        <v>0</v>
      </c>
      <c r="G36" s="51"/>
      <c r="H36" s="51"/>
      <c r="I36" s="51"/>
      <c r="J36" s="51"/>
      <c r="K36" s="51"/>
      <c r="L36" s="51"/>
      <c r="M36" s="51"/>
      <c r="N36" s="84">
        <v>106.98</v>
      </c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</row>
    <row r="37" spans="1:28" ht="20" customHeight="1">
      <c r="A37" s="87"/>
      <c r="B37" s="87" t="s">
        <v>134</v>
      </c>
      <c r="C37" s="83"/>
      <c r="D37" s="73" t="s">
        <v>178</v>
      </c>
      <c r="E37" s="84">
        <v>71.3</v>
      </c>
      <c r="F37" s="85">
        <f t="shared" si="2"/>
        <v>0</v>
      </c>
      <c r="G37" s="51"/>
      <c r="H37" s="51"/>
      <c r="I37" s="51"/>
      <c r="J37" s="51"/>
      <c r="K37" s="51"/>
      <c r="L37" s="51"/>
      <c r="M37" s="51"/>
      <c r="N37" s="84">
        <v>71.3</v>
      </c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</row>
    <row r="38" spans="1:28" ht="20" customHeight="1">
      <c r="A38" s="87"/>
      <c r="B38" s="87"/>
      <c r="C38" s="83" t="s">
        <v>145</v>
      </c>
      <c r="D38" s="73" t="s">
        <v>179</v>
      </c>
      <c r="E38" s="84">
        <v>25.13</v>
      </c>
      <c r="F38" s="85">
        <f t="shared" si="2"/>
        <v>0</v>
      </c>
      <c r="G38" s="51"/>
      <c r="H38" s="51"/>
      <c r="I38" s="51"/>
      <c r="J38" s="51"/>
      <c r="K38" s="51"/>
      <c r="L38" s="51"/>
      <c r="M38" s="51"/>
      <c r="N38" s="84">
        <v>25.13</v>
      </c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</row>
    <row r="39" spans="1:28" ht="20" customHeight="1">
      <c r="A39" s="87"/>
      <c r="B39" s="87"/>
      <c r="C39" s="83" t="s">
        <v>143</v>
      </c>
      <c r="D39" s="73" t="s">
        <v>180</v>
      </c>
      <c r="E39" s="84">
        <v>46.18</v>
      </c>
      <c r="F39" s="85">
        <f t="shared" si="2"/>
        <v>0</v>
      </c>
      <c r="G39" s="51"/>
      <c r="H39" s="51"/>
      <c r="I39" s="51"/>
      <c r="J39" s="51"/>
      <c r="K39" s="51"/>
      <c r="L39" s="51"/>
      <c r="M39" s="51"/>
      <c r="N39" s="84">
        <v>46.18</v>
      </c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</row>
    <row r="40" spans="1:28" ht="20" customHeight="1">
      <c r="A40" s="87"/>
      <c r="B40" s="87" t="s">
        <v>138</v>
      </c>
      <c r="C40" s="83"/>
      <c r="D40" s="73" t="s">
        <v>181</v>
      </c>
      <c r="E40" s="84">
        <v>53.21</v>
      </c>
      <c r="F40" s="85">
        <f t="shared" si="2"/>
        <v>0</v>
      </c>
      <c r="G40" s="51"/>
      <c r="H40" s="51"/>
      <c r="I40" s="51"/>
      <c r="J40" s="51"/>
      <c r="K40" s="51"/>
      <c r="L40" s="51"/>
      <c r="M40" s="51"/>
      <c r="N40" s="84">
        <v>53.21</v>
      </c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</row>
    <row r="41" spans="1:28" ht="20" customHeight="1">
      <c r="A41" s="87"/>
      <c r="B41" s="87"/>
      <c r="C41" s="83" t="s">
        <v>143</v>
      </c>
      <c r="D41" s="73" t="s">
        <v>182</v>
      </c>
      <c r="E41" s="84">
        <v>53.21</v>
      </c>
      <c r="F41" s="85">
        <f t="shared" si="2"/>
        <v>0</v>
      </c>
      <c r="G41" s="51"/>
      <c r="H41" s="51"/>
      <c r="I41" s="51"/>
      <c r="J41" s="51"/>
      <c r="K41" s="51"/>
      <c r="L41" s="51"/>
      <c r="M41" s="51"/>
      <c r="N41" s="84">
        <v>53.21</v>
      </c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1:28" ht="20" customHeight="1">
      <c r="A42" s="87"/>
      <c r="B42" s="87" t="s">
        <v>140</v>
      </c>
      <c r="C42" s="83"/>
      <c r="D42" s="73" t="s">
        <v>183</v>
      </c>
      <c r="E42" s="84">
        <v>11.41</v>
      </c>
      <c r="F42" s="85">
        <f t="shared" si="2"/>
        <v>11.41</v>
      </c>
      <c r="G42" s="51"/>
      <c r="H42" s="51"/>
      <c r="I42" s="84">
        <v>11.41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</row>
    <row r="43" spans="1:28" ht="20" customHeight="1">
      <c r="A43" s="87"/>
      <c r="B43" s="87"/>
      <c r="C43" s="83" t="s">
        <v>145</v>
      </c>
      <c r="D43" s="73" t="s">
        <v>184</v>
      </c>
      <c r="E43" s="84">
        <v>8.5</v>
      </c>
      <c r="F43" s="85">
        <f t="shared" si="2"/>
        <v>8.5</v>
      </c>
      <c r="G43" s="51"/>
      <c r="H43" s="51"/>
      <c r="I43" s="84">
        <v>8.5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</row>
    <row r="44" spans="1:28" ht="20" customHeight="1">
      <c r="A44" s="87"/>
      <c r="B44" s="87"/>
      <c r="C44" s="83" t="s">
        <v>143</v>
      </c>
      <c r="D44" s="73" t="s">
        <v>185</v>
      </c>
      <c r="E44" s="84">
        <v>0.83</v>
      </c>
      <c r="F44" s="85">
        <f t="shared" si="2"/>
        <v>0.83</v>
      </c>
      <c r="G44" s="51"/>
      <c r="H44" s="51"/>
      <c r="I44" s="84">
        <v>0.83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</row>
    <row r="45" spans="1:28" ht="20" customHeight="1">
      <c r="A45" s="51"/>
      <c r="B45" s="51"/>
      <c r="C45" s="83" t="s">
        <v>157</v>
      </c>
      <c r="D45" s="73" t="s">
        <v>186</v>
      </c>
      <c r="E45" s="84">
        <v>2.08</v>
      </c>
      <c r="F45" s="85">
        <f t="shared" si="2"/>
        <v>2.08</v>
      </c>
      <c r="G45" s="51"/>
      <c r="H45" s="51"/>
      <c r="I45" s="84">
        <v>2.08</v>
      </c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</row>
    <row r="46" spans="1:28" ht="20" customHeight="1">
      <c r="A46" s="87" t="s">
        <v>187</v>
      </c>
      <c r="B46" s="87"/>
      <c r="C46" s="83"/>
      <c r="D46" s="73" t="s">
        <v>188</v>
      </c>
      <c r="E46" s="84">
        <v>367.37</v>
      </c>
      <c r="F46" s="85">
        <f t="shared" si="2"/>
        <v>47.01</v>
      </c>
      <c r="G46" s="51"/>
      <c r="H46" s="51"/>
      <c r="I46" s="84">
        <f>I47+I51+I53</f>
        <v>47.01</v>
      </c>
      <c r="J46" s="84">
        <f t="shared" ref="J46:S46" si="5">J47+J51+J53</f>
        <v>0</v>
      </c>
      <c r="K46" s="84">
        <f t="shared" si="5"/>
        <v>0</v>
      </c>
      <c r="L46" s="84">
        <f t="shared" si="5"/>
        <v>0</v>
      </c>
      <c r="M46" s="84">
        <f t="shared" si="5"/>
        <v>0</v>
      </c>
      <c r="N46" s="84">
        <f t="shared" si="5"/>
        <v>290.36</v>
      </c>
      <c r="O46" s="84">
        <f t="shared" si="5"/>
        <v>0</v>
      </c>
      <c r="P46" s="84">
        <f t="shared" si="5"/>
        <v>0</v>
      </c>
      <c r="Q46" s="84">
        <f t="shared" si="5"/>
        <v>0</v>
      </c>
      <c r="R46" s="84">
        <f t="shared" si="5"/>
        <v>0</v>
      </c>
      <c r="S46" s="84">
        <f t="shared" si="5"/>
        <v>0</v>
      </c>
      <c r="T46" s="51"/>
      <c r="U46" s="51"/>
      <c r="V46" s="51"/>
      <c r="W46" s="51"/>
      <c r="X46" s="51"/>
      <c r="Y46" s="51"/>
      <c r="Z46" s="51"/>
      <c r="AA46" s="51">
        <v>30</v>
      </c>
      <c r="AB46" s="51"/>
    </row>
    <row r="47" spans="1:28" ht="20" customHeight="1">
      <c r="A47" s="87"/>
      <c r="B47" s="87" t="s">
        <v>124</v>
      </c>
      <c r="C47" s="83"/>
      <c r="D47" s="73" t="s">
        <v>189</v>
      </c>
      <c r="E47" s="84">
        <v>47.01</v>
      </c>
      <c r="F47" s="85">
        <f t="shared" si="2"/>
        <v>47.01</v>
      </c>
      <c r="G47" s="51"/>
      <c r="H47" s="51"/>
      <c r="I47" s="84">
        <f>I48+I49+I50</f>
        <v>47.01</v>
      </c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</row>
    <row r="48" spans="1:28" ht="20" customHeight="1">
      <c r="A48" s="87"/>
      <c r="B48" s="87"/>
      <c r="C48" s="83" t="s">
        <v>145</v>
      </c>
      <c r="D48" s="73" t="s">
        <v>190</v>
      </c>
      <c r="E48" s="84">
        <v>17.13</v>
      </c>
      <c r="F48" s="85">
        <f t="shared" si="2"/>
        <v>17.13</v>
      </c>
      <c r="G48" s="51"/>
      <c r="H48" s="51"/>
      <c r="I48" s="84">
        <v>17.13</v>
      </c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</row>
    <row r="49" spans="1:28" ht="20" customHeight="1">
      <c r="A49" s="87"/>
      <c r="B49" s="87"/>
      <c r="C49" s="83" t="s">
        <v>143</v>
      </c>
      <c r="D49" s="73" t="s">
        <v>191</v>
      </c>
      <c r="E49" s="84">
        <v>27.64</v>
      </c>
      <c r="F49" s="85">
        <f t="shared" si="2"/>
        <v>27.64</v>
      </c>
      <c r="G49" s="51"/>
      <c r="H49" s="51"/>
      <c r="I49" s="84">
        <v>27.64</v>
      </c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</row>
    <row r="50" spans="1:28" ht="20" customHeight="1">
      <c r="A50" s="87"/>
      <c r="B50" s="87"/>
      <c r="C50" s="83" t="s">
        <v>157</v>
      </c>
      <c r="D50" s="73" t="s">
        <v>192</v>
      </c>
      <c r="E50" s="84">
        <v>2.2400000000000002</v>
      </c>
      <c r="F50" s="85">
        <f t="shared" si="2"/>
        <v>2.2400000000000002</v>
      </c>
      <c r="G50" s="51"/>
      <c r="H50" s="51"/>
      <c r="I50" s="84">
        <v>2.2400000000000002</v>
      </c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</row>
    <row r="51" spans="1:28" ht="20" customHeight="1">
      <c r="A51" s="87"/>
      <c r="B51" s="87" t="s">
        <v>126</v>
      </c>
      <c r="C51" s="83"/>
      <c r="D51" s="73" t="s">
        <v>193</v>
      </c>
      <c r="E51" s="84">
        <v>290.36</v>
      </c>
      <c r="F51" s="85">
        <f t="shared" si="2"/>
        <v>0</v>
      </c>
      <c r="G51" s="51"/>
      <c r="H51" s="51"/>
      <c r="I51" s="51"/>
      <c r="J51" s="51"/>
      <c r="K51" s="51"/>
      <c r="L51" s="51"/>
      <c r="M51" s="51"/>
      <c r="N51" s="84">
        <v>290.36</v>
      </c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</row>
    <row r="52" spans="1:28" ht="20" customHeight="1">
      <c r="A52" s="87"/>
      <c r="B52" s="87"/>
      <c r="C52" s="83" t="s">
        <v>145</v>
      </c>
      <c r="D52" s="73" t="s">
        <v>194</v>
      </c>
      <c r="E52" s="84">
        <v>290.36</v>
      </c>
      <c r="F52" s="85">
        <f t="shared" si="2"/>
        <v>0</v>
      </c>
      <c r="G52" s="51"/>
      <c r="H52" s="51"/>
      <c r="I52" s="51"/>
      <c r="J52" s="51"/>
      <c r="K52" s="51"/>
      <c r="L52" s="51"/>
      <c r="M52" s="51"/>
      <c r="N52" s="84">
        <v>290.36</v>
      </c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</row>
    <row r="53" spans="1:28" ht="20" customHeight="1">
      <c r="A53" s="87"/>
      <c r="B53" s="87" t="s">
        <v>127</v>
      </c>
      <c r="C53" s="83"/>
      <c r="D53" s="73" t="s">
        <v>195</v>
      </c>
      <c r="E53" s="84">
        <v>30</v>
      </c>
      <c r="F53" s="85">
        <f t="shared" si="2"/>
        <v>0</v>
      </c>
      <c r="G53" s="51"/>
      <c r="H53" s="51"/>
      <c r="I53" s="51"/>
      <c r="J53" s="51"/>
      <c r="K53" s="51"/>
      <c r="L53" s="51"/>
      <c r="M53" s="51"/>
      <c r="N53" s="84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>
        <v>30</v>
      </c>
      <c r="AB53" s="51"/>
    </row>
    <row r="54" spans="1:28" ht="20" customHeight="1">
      <c r="A54" s="87"/>
      <c r="B54" s="87"/>
      <c r="C54" s="83" t="s">
        <v>145</v>
      </c>
      <c r="D54" s="73" t="s">
        <v>196</v>
      </c>
      <c r="E54" s="84">
        <v>30</v>
      </c>
      <c r="F54" s="85">
        <f t="shared" si="2"/>
        <v>0</v>
      </c>
      <c r="G54" s="51"/>
      <c r="H54" s="51"/>
      <c r="I54" s="51"/>
      <c r="J54" s="51"/>
      <c r="K54" s="51"/>
      <c r="L54" s="51"/>
      <c r="M54" s="51"/>
      <c r="N54" s="84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>
        <v>30</v>
      </c>
      <c r="AB54" s="51"/>
    </row>
    <row r="55" spans="1:28" ht="20" customHeight="1">
      <c r="A55" s="86" t="s">
        <v>197</v>
      </c>
      <c r="B55" s="86"/>
      <c r="C55" s="83"/>
      <c r="D55" s="73" t="s">
        <v>198</v>
      </c>
      <c r="E55" s="84">
        <v>53.72</v>
      </c>
      <c r="F55" s="85">
        <f t="shared" si="2"/>
        <v>53.72</v>
      </c>
      <c r="G55" s="51"/>
      <c r="H55" s="51"/>
      <c r="I55" s="84">
        <v>53.72</v>
      </c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</row>
    <row r="56" spans="1:28" ht="20" customHeight="1">
      <c r="A56" s="87"/>
      <c r="B56" s="87" t="s">
        <v>143</v>
      </c>
      <c r="C56" s="83"/>
      <c r="D56" s="73" t="s">
        <v>199</v>
      </c>
      <c r="E56" s="84">
        <v>53.72</v>
      </c>
      <c r="F56" s="85">
        <f t="shared" si="2"/>
        <v>53.72</v>
      </c>
      <c r="G56" s="51"/>
      <c r="H56" s="51"/>
      <c r="I56" s="84">
        <v>53.72</v>
      </c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</row>
    <row r="57" spans="1:28" ht="20" customHeight="1">
      <c r="A57" s="87"/>
      <c r="B57" s="87"/>
      <c r="C57" s="83" t="s">
        <v>145</v>
      </c>
      <c r="D57" s="73" t="s">
        <v>200</v>
      </c>
      <c r="E57" s="84">
        <v>53.72</v>
      </c>
      <c r="F57" s="85">
        <f t="shared" si="2"/>
        <v>53.72</v>
      </c>
      <c r="G57" s="51"/>
      <c r="H57" s="51"/>
      <c r="I57" s="84">
        <v>53.72</v>
      </c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</row>
    <row r="58" spans="1:28" ht="20" customHeight="1">
      <c r="A58" s="87"/>
      <c r="B58" s="87"/>
      <c r="C58" s="83"/>
      <c r="D58" s="88" t="s">
        <v>98</v>
      </c>
      <c r="E58" s="84">
        <v>7841.19</v>
      </c>
      <c r="F58" s="85">
        <f>F55+F46+F10</f>
        <v>646.05999999999995</v>
      </c>
      <c r="G58" s="85">
        <f t="shared" ref="G58:AB58" si="6">G55+G46+G10</f>
        <v>0</v>
      </c>
      <c r="H58" s="85">
        <f t="shared" si="6"/>
        <v>441.26</v>
      </c>
      <c r="I58" s="85">
        <f t="shared" si="6"/>
        <v>204.79999999999998</v>
      </c>
      <c r="J58" s="85">
        <f t="shared" si="6"/>
        <v>44.98</v>
      </c>
      <c r="K58" s="85">
        <f t="shared" si="6"/>
        <v>0</v>
      </c>
      <c r="L58" s="85">
        <f t="shared" si="6"/>
        <v>0</v>
      </c>
      <c r="M58" s="85">
        <f t="shared" si="6"/>
        <v>17.88</v>
      </c>
      <c r="N58" s="85">
        <f t="shared" si="6"/>
        <v>5798.1500000000005</v>
      </c>
      <c r="O58" s="85">
        <f t="shared" si="6"/>
        <v>0</v>
      </c>
      <c r="P58" s="85">
        <f t="shared" si="6"/>
        <v>0</v>
      </c>
      <c r="Q58" s="85">
        <f t="shared" si="6"/>
        <v>0</v>
      </c>
      <c r="R58" s="85">
        <f t="shared" si="6"/>
        <v>0</v>
      </c>
      <c r="S58" s="85">
        <f t="shared" si="6"/>
        <v>0</v>
      </c>
      <c r="T58" s="85">
        <f t="shared" si="6"/>
        <v>0</v>
      </c>
      <c r="U58" s="85">
        <f t="shared" si="6"/>
        <v>0</v>
      </c>
      <c r="V58" s="85">
        <f t="shared" si="6"/>
        <v>0</v>
      </c>
      <c r="W58" s="85">
        <f t="shared" si="6"/>
        <v>0</v>
      </c>
      <c r="X58" s="85">
        <f t="shared" si="6"/>
        <v>0</v>
      </c>
      <c r="Y58" s="85">
        <f t="shared" si="6"/>
        <v>0</v>
      </c>
      <c r="Z58" s="85">
        <f t="shared" si="6"/>
        <v>0</v>
      </c>
      <c r="AA58" s="85">
        <f t="shared" si="6"/>
        <v>1352</v>
      </c>
      <c r="AB58" s="85">
        <f t="shared" si="6"/>
        <v>0</v>
      </c>
    </row>
  </sheetData>
  <mergeCells count="36">
    <mergeCell ref="AA6:AA8"/>
    <mergeCell ref="AB6:AB8"/>
    <mergeCell ref="A4:C6"/>
    <mergeCell ref="AA4:AB5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W7:W8"/>
    <mergeCell ref="X7:X8"/>
    <mergeCell ref="Y7:Y8"/>
    <mergeCell ref="Z6:Z8"/>
  </mergeCells>
  <phoneticPr fontId="25" type="noConversion"/>
  <pageMargins left="0.75138888888888899" right="0.75138888888888899" top="1" bottom="1" header="0.51180555555555596" footer="0.51180555555555596"/>
  <pageSetup paperSize="9" scale="3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1"/>
  <sheetViews>
    <sheetView workbookViewId="0">
      <selection activeCell="F20" sqref="F20"/>
    </sheetView>
  </sheetViews>
  <sheetFormatPr defaultColWidth="9" defaultRowHeight="14"/>
  <cols>
    <col min="1" max="1" width="9.08984375" customWidth="1"/>
    <col min="2" max="2" width="16" customWidth="1"/>
    <col min="3" max="3" width="31" customWidth="1"/>
    <col min="4" max="4" width="21.08984375" customWidth="1"/>
    <col min="5" max="5" width="12.6328125" customWidth="1"/>
    <col min="6" max="6" width="10.08984375" customWidth="1"/>
    <col min="7" max="7" width="10.26953125" customWidth="1"/>
    <col min="8" max="8" width="10.453125" customWidth="1"/>
    <col min="9" max="9" width="8.6328125" customWidth="1"/>
  </cols>
  <sheetData>
    <row r="1" spans="1:19" ht="15" customHeight="1">
      <c r="A1" s="65"/>
      <c r="B1" s="65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9" ht="34" customHeight="1">
      <c r="A2" s="111" t="s">
        <v>201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149999999999999" customHeight="1">
      <c r="A3" s="68" t="s">
        <v>40</v>
      </c>
      <c r="B3" s="66"/>
      <c r="C3" s="66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38" t="s">
        <v>41</v>
      </c>
      <c r="S3" s="138"/>
    </row>
    <row r="4" spans="1:19" ht="48" customHeight="1">
      <c r="A4" s="149" t="s">
        <v>202</v>
      </c>
      <c r="B4" s="158"/>
      <c r="C4" s="149" t="s">
        <v>203</v>
      </c>
      <c r="D4" s="115" t="s">
        <v>204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5" spans="1:19" ht="20.149999999999999" customHeight="1">
      <c r="A5" s="151"/>
      <c r="B5" s="159"/>
      <c r="C5" s="150"/>
      <c r="D5" s="152" t="s">
        <v>205</v>
      </c>
      <c r="E5" s="139" t="s">
        <v>206</v>
      </c>
      <c r="F5" s="140"/>
      <c r="G5" s="140"/>
      <c r="H5" s="140"/>
      <c r="I5" s="140"/>
      <c r="J5" s="140"/>
      <c r="K5" s="140"/>
      <c r="L5" s="140"/>
      <c r="M5" s="140"/>
      <c r="N5" s="140"/>
      <c r="O5" s="141"/>
      <c r="P5" s="160" t="s">
        <v>207</v>
      </c>
      <c r="Q5" s="161"/>
      <c r="R5" s="161"/>
      <c r="S5" s="162"/>
    </row>
    <row r="6" spans="1:19" ht="20.149999999999999" customHeight="1">
      <c r="A6" s="147" t="s">
        <v>104</v>
      </c>
      <c r="B6" s="147" t="s">
        <v>105</v>
      </c>
      <c r="C6" s="150"/>
      <c r="D6" s="153"/>
      <c r="E6" s="155" t="s">
        <v>98</v>
      </c>
      <c r="F6" s="142" t="s">
        <v>208</v>
      </c>
      <c r="G6" s="143"/>
      <c r="H6" s="143"/>
      <c r="I6" s="143"/>
      <c r="J6" s="143"/>
      <c r="K6" s="143"/>
      <c r="L6" s="143"/>
      <c r="M6" s="144"/>
      <c r="N6" s="157" t="s">
        <v>209</v>
      </c>
      <c r="O6" s="157" t="s">
        <v>210</v>
      </c>
      <c r="P6" s="163"/>
      <c r="Q6" s="164"/>
      <c r="R6" s="164"/>
      <c r="S6" s="165"/>
    </row>
    <row r="7" spans="1:19" ht="67" customHeight="1">
      <c r="A7" s="148"/>
      <c r="B7" s="148"/>
      <c r="C7" s="151"/>
      <c r="D7" s="154"/>
      <c r="E7" s="156"/>
      <c r="F7" s="5" t="s">
        <v>102</v>
      </c>
      <c r="G7" s="5" t="s">
        <v>211</v>
      </c>
      <c r="H7" s="5" t="s">
        <v>212</v>
      </c>
      <c r="I7" s="5" t="s">
        <v>213</v>
      </c>
      <c r="J7" s="5" t="s">
        <v>214</v>
      </c>
      <c r="K7" s="5" t="s">
        <v>215</v>
      </c>
      <c r="L7" s="5" t="s">
        <v>216</v>
      </c>
      <c r="M7" s="5" t="s">
        <v>217</v>
      </c>
      <c r="N7" s="157"/>
      <c r="O7" s="157"/>
      <c r="P7" s="5" t="s">
        <v>102</v>
      </c>
      <c r="Q7" s="5" t="s">
        <v>218</v>
      </c>
      <c r="R7" s="5" t="s">
        <v>219</v>
      </c>
      <c r="S7" s="5" t="s">
        <v>220</v>
      </c>
    </row>
    <row r="8" spans="1:19" ht="20.149999999999999" customHeight="1">
      <c r="A8" s="69">
        <v>1</v>
      </c>
      <c r="B8" s="69">
        <v>2</v>
      </c>
      <c r="C8" s="70">
        <v>3</v>
      </c>
      <c r="D8" s="69">
        <v>4</v>
      </c>
      <c r="E8" s="69">
        <v>5</v>
      </c>
      <c r="F8" s="69">
        <v>6</v>
      </c>
      <c r="G8" s="69">
        <v>7</v>
      </c>
      <c r="H8" s="70">
        <v>8</v>
      </c>
      <c r="I8" s="69">
        <v>9</v>
      </c>
      <c r="J8" s="69">
        <v>10</v>
      </c>
      <c r="K8" s="69">
        <v>11</v>
      </c>
      <c r="L8" s="69">
        <v>12</v>
      </c>
      <c r="M8" s="70">
        <v>13</v>
      </c>
      <c r="N8" s="69">
        <v>14</v>
      </c>
      <c r="O8" s="69">
        <v>15</v>
      </c>
      <c r="P8" s="69">
        <v>16</v>
      </c>
      <c r="Q8" s="69">
        <v>17</v>
      </c>
      <c r="R8" s="70">
        <v>18</v>
      </c>
      <c r="S8" s="69">
        <v>19</v>
      </c>
    </row>
    <row r="9" spans="1:19" ht="20.149999999999999" customHeight="1">
      <c r="A9" s="71"/>
      <c r="B9" s="71"/>
      <c r="C9" s="71" t="s">
        <v>98</v>
      </c>
      <c r="D9" s="72">
        <f>18167.14+M9</f>
        <v>19301.02</v>
      </c>
      <c r="E9" s="72">
        <v>19301.02</v>
      </c>
      <c r="F9" s="72">
        <f>G9+H9+I9+J9+K9+L9+M9</f>
        <v>7491.07</v>
      </c>
      <c r="G9" s="72">
        <v>6305.19</v>
      </c>
      <c r="H9" s="72">
        <v>0</v>
      </c>
      <c r="I9" s="72">
        <v>0</v>
      </c>
      <c r="J9" s="72">
        <v>0</v>
      </c>
      <c r="K9" s="72">
        <v>0</v>
      </c>
      <c r="L9" s="72">
        <v>52</v>
      </c>
      <c r="M9" s="76">
        <f>M24+M36+M130</f>
        <v>1133.8800000000001</v>
      </c>
      <c r="N9" s="77"/>
      <c r="O9" s="77"/>
      <c r="P9" s="77"/>
      <c r="Q9" s="77"/>
      <c r="R9" s="76"/>
      <c r="S9" s="77"/>
    </row>
    <row r="10" spans="1:19" ht="18" customHeight="1">
      <c r="A10" s="145" t="s">
        <v>221</v>
      </c>
      <c r="B10" s="146"/>
      <c r="C10" s="146"/>
      <c r="D10" s="74">
        <f>17366.63+M10</f>
        <v>18423.47</v>
      </c>
      <c r="E10" s="74">
        <v>18423.47</v>
      </c>
      <c r="F10" s="72">
        <f t="shared" ref="F10:F41" si="0">G10+H10+I10+J10+K10+L10+M10</f>
        <v>6782.7300000000005</v>
      </c>
      <c r="G10" s="74">
        <v>5715.89</v>
      </c>
      <c r="H10" s="74">
        <v>0</v>
      </c>
      <c r="I10" s="74">
        <v>0</v>
      </c>
      <c r="J10" s="74">
        <v>0</v>
      </c>
      <c r="K10" s="74">
        <v>0</v>
      </c>
      <c r="L10" s="74">
        <v>10</v>
      </c>
      <c r="M10" s="69">
        <f>M23+M34</f>
        <v>1056.8400000000001</v>
      </c>
      <c r="N10" s="69"/>
      <c r="O10" s="69"/>
      <c r="P10" s="69"/>
      <c r="Q10" s="69"/>
      <c r="R10" s="69"/>
      <c r="S10" s="69"/>
    </row>
    <row r="11" spans="1:19" ht="18" customHeight="1">
      <c r="A11" s="75" t="s">
        <v>222</v>
      </c>
      <c r="B11" s="75"/>
      <c r="C11" s="73" t="s">
        <v>223</v>
      </c>
      <c r="D11" s="74">
        <v>374.95</v>
      </c>
      <c r="E11" s="74">
        <v>374.95</v>
      </c>
      <c r="F11" s="72">
        <f t="shared" si="0"/>
        <v>374.95</v>
      </c>
      <c r="G11" s="74">
        <v>374.95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8"/>
      <c r="N11" s="78"/>
      <c r="O11" s="78"/>
      <c r="P11" s="78"/>
      <c r="Q11" s="78"/>
      <c r="R11" s="78"/>
      <c r="S11" s="78"/>
    </row>
    <row r="12" spans="1:19" ht="18" customHeight="1">
      <c r="A12" s="75"/>
      <c r="B12" s="75" t="s">
        <v>145</v>
      </c>
      <c r="C12" s="73" t="s">
        <v>224</v>
      </c>
      <c r="D12" s="74">
        <v>84.24</v>
      </c>
      <c r="E12" s="74">
        <v>84.24</v>
      </c>
      <c r="F12" s="72">
        <f t="shared" si="0"/>
        <v>84.24</v>
      </c>
      <c r="G12" s="74">
        <v>84.24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8"/>
      <c r="N12" s="78"/>
      <c r="O12" s="78"/>
      <c r="P12" s="78"/>
      <c r="Q12" s="78"/>
      <c r="R12" s="78"/>
      <c r="S12" s="78"/>
    </row>
    <row r="13" spans="1:19" ht="18" customHeight="1">
      <c r="A13" s="75"/>
      <c r="B13" s="75" t="s">
        <v>143</v>
      </c>
      <c r="C13" s="73" t="s">
        <v>225</v>
      </c>
      <c r="D13" s="74">
        <v>121.42</v>
      </c>
      <c r="E13" s="74">
        <v>121.42</v>
      </c>
      <c r="F13" s="72">
        <f t="shared" si="0"/>
        <v>121.42</v>
      </c>
      <c r="G13" s="74">
        <v>121.42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8"/>
      <c r="N13" s="78"/>
      <c r="O13" s="78"/>
      <c r="P13" s="78"/>
      <c r="Q13" s="78"/>
      <c r="R13" s="78"/>
      <c r="S13" s="78"/>
    </row>
    <row r="14" spans="1:19" ht="18" customHeight="1">
      <c r="A14" s="75"/>
      <c r="B14" s="75" t="s">
        <v>157</v>
      </c>
      <c r="C14" s="73" t="s">
        <v>226</v>
      </c>
      <c r="D14" s="74">
        <v>6.06</v>
      </c>
      <c r="E14" s="74">
        <v>6.06</v>
      </c>
      <c r="F14" s="72">
        <f t="shared" si="0"/>
        <v>6.06</v>
      </c>
      <c r="G14" s="74">
        <v>6.06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8"/>
      <c r="N14" s="78"/>
      <c r="O14" s="78"/>
      <c r="P14" s="78"/>
      <c r="Q14" s="78"/>
      <c r="R14" s="78"/>
      <c r="S14" s="78"/>
    </row>
    <row r="15" spans="1:19" ht="18" customHeight="1">
      <c r="A15" s="75"/>
      <c r="B15" s="75" t="s">
        <v>170</v>
      </c>
      <c r="C15" s="73" t="s">
        <v>227</v>
      </c>
      <c r="D15" s="74">
        <v>88</v>
      </c>
      <c r="E15" s="74">
        <v>88</v>
      </c>
      <c r="F15" s="72">
        <f t="shared" si="0"/>
        <v>88</v>
      </c>
      <c r="G15" s="74">
        <v>88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8"/>
      <c r="N15" s="78"/>
      <c r="O15" s="78"/>
      <c r="P15" s="78"/>
      <c r="Q15" s="78"/>
      <c r="R15" s="78"/>
      <c r="S15" s="78"/>
    </row>
    <row r="16" spans="1:19" ht="18" customHeight="1">
      <c r="A16" s="75"/>
      <c r="B16" s="75" t="s">
        <v>153</v>
      </c>
      <c r="C16" s="73" t="s">
        <v>228</v>
      </c>
      <c r="D16" s="74">
        <v>35.479999999999997</v>
      </c>
      <c r="E16" s="74">
        <v>35.479999999999997</v>
      </c>
      <c r="F16" s="72">
        <f t="shared" si="0"/>
        <v>35.479999999999997</v>
      </c>
      <c r="G16" s="74">
        <v>35.479999999999997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8"/>
      <c r="N16" s="78"/>
      <c r="O16" s="78"/>
      <c r="P16" s="78"/>
      <c r="Q16" s="78"/>
      <c r="R16" s="78"/>
      <c r="S16" s="78"/>
    </row>
    <row r="17" spans="1:19" ht="18" customHeight="1">
      <c r="A17" s="75"/>
      <c r="B17" s="75" t="s">
        <v>123</v>
      </c>
      <c r="C17" s="73" t="s">
        <v>229</v>
      </c>
      <c r="D17" s="74">
        <v>17.13</v>
      </c>
      <c r="E17" s="74">
        <v>17.13</v>
      </c>
      <c r="F17" s="72">
        <f t="shared" si="0"/>
        <v>17.13</v>
      </c>
      <c r="G17" s="74">
        <v>17.13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8"/>
      <c r="N17" s="78"/>
      <c r="O17" s="78"/>
      <c r="P17" s="78"/>
      <c r="Q17" s="78"/>
      <c r="R17" s="78"/>
      <c r="S17" s="78"/>
    </row>
    <row r="18" spans="1:19" ht="18" customHeight="1">
      <c r="A18" s="75"/>
      <c r="B18" s="75" t="s">
        <v>124</v>
      </c>
      <c r="C18" s="73" t="s">
        <v>230</v>
      </c>
      <c r="D18" s="74">
        <v>0.86</v>
      </c>
      <c r="E18" s="74">
        <v>0.86</v>
      </c>
      <c r="F18" s="72">
        <f t="shared" si="0"/>
        <v>0.86</v>
      </c>
      <c r="G18" s="74">
        <v>0.86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8"/>
      <c r="N18" s="78"/>
      <c r="O18" s="78"/>
      <c r="P18" s="78"/>
      <c r="Q18" s="78"/>
      <c r="R18" s="78"/>
      <c r="S18" s="78"/>
    </row>
    <row r="19" spans="1:19" ht="18" customHeight="1">
      <c r="A19" s="75"/>
      <c r="B19" s="75" t="s">
        <v>125</v>
      </c>
      <c r="C19" s="73" t="s">
        <v>231</v>
      </c>
      <c r="D19" s="74">
        <v>1.2</v>
      </c>
      <c r="E19" s="74">
        <v>1.2</v>
      </c>
      <c r="F19" s="72">
        <f t="shared" si="0"/>
        <v>1.2</v>
      </c>
      <c r="G19" s="74">
        <v>1.2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8"/>
      <c r="N19" s="78"/>
      <c r="O19" s="78"/>
      <c r="P19" s="78"/>
      <c r="Q19" s="78"/>
      <c r="R19" s="78"/>
      <c r="S19" s="78"/>
    </row>
    <row r="20" spans="1:19" ht="18" customHeight="1">
      <c r="A20" s="75"/>
      <c r="B20" s="75"/>
      <c r="C20" s="73" t="s">
        <v>232</v>
      </c>
      <c r="D20" s="74">
        <v>0.34</v>
      </c>
      <c r="E20" s="74">
        <v>0.34</v>
      </c>
      <c r="F20" s="72">
        <f t="shared" si="0"/>
        <v>0.34</v>
      </c>
      <c r="G20" s="74">
        <v>0.34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8"/>
      <c r="N20" s="78"/>
      <c r="O20" s="78"/>
      <c r="P20" s="78"/>
      <c r="Q20" s="78"/>
      <c r="R20" s="78"/>
      <c r="S20" s="78"/>
    </row>
    <row r="21" spans="1:19" ht="18" customHeight="1">
      <c r="A21" s="75"/>
      <c r="B21" s="75"/>
      <c r="C21" s="73" t="s">
        <v>233</v>
      </c>
      <c r="D21" s="74">
        <v>0.86</v>
      </c>
      <c r="E21" s="74">
        <v>0.86</v>
      </c>
      <c r="F21" s="72">
        <f t="shared" si="0"/>
        <v>0.86</v>
      </c>
      <c r="G21" s="74">
        <v>0.86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8"/>
      <c r="N21" s="78"/>
      <c r="O21" s="78"/>
      <c r="P21" s="78"/>
      <c r="Q21" s="78"/>
      <c r="R21" s="78"/>
      <c r="S21" s="78"/>
    </row>
    <row r="22" spans="1:19" ht="18" customHeight="1">
      <c r="A22" s="75"/>
      <c r="B22" s="75" t="s">
        <v>126</v>
      </c>
      <c r="C22" s="73" t="s">
        <v>200</v>
      </c>
      <c r="D22" s="74">
        <v>20.56</v>
      </c>
      <c r="E22" s="74">
        <v>20.56</v>
      </c>
      <c r="F22" s="72">
        <f t="shared" si="0"/>
        <v>20.56</v>
      </c>
      <c r="G22" s="74">
        <v>20.56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8"/>
      <c r="N22" s="78"/>
      <c r="O22" s="78"/>
      <c r="P22" s="78"/>
      <c r="Q22" s="78"/>
      <c r="R22" s="78"/>
      <c r="S22" s="78"/>
    </row>
    <row r="23" spans="1:19" ht="18" customHeight="1">
      <c r="A23" s="75" t="s">
        <v>234</v>
      </c>
      <c r="B23" s="75"/>
      <c r="C23" s="73" t="s">
        <v>235</v>
      </c>
      <c r="D23" s="74">
        <f>41.29+M23</f>
        <v>86.539999999999992</v>
      </c>
      <c r="E23" s="74">
        <v>86.54</v>
      </c>
      <c r="F23" s="72">
        <f t="shared" si="0"/>
        <v>86.539999999999992</v>
      </c>
      <c r="G23" s="74">
        <v>35.29</v>
      </c>
      <c r="H23" s="74">
        <v>0</v>
      </c>
      <c r="I23" s="74">
        <v>0</v>
      </c>
      <c r="J23" s="74">
        <v>0</v>
      </c>
      <c r="K23" s="74">
        <v>0</v>
      </c>
      <c r="L23" s="74">
        <v>6</v>
      </c>
      <c r="M23" s="78">
        <f>M24</f>
        <v>45.25</v>
      </c>
      <c r="N23" s="78"/>
      <c r="O23" s="78"/>
      <c r="P23" s="78"/>
      <c r="Q23" s="78"/>
      <c r="R23" s="78"/>
      <c r="S23" s="78"/>
    </row>
    <row r="24" spans="1:19" ht="18" customHeight="1">
      <c r="A24" s="75"/>
      <c r="B24" s="75" t="s">
        <v>145</v>
      </c>
      <c r="C24" s="73" t="s">
        <v>236</v>
      </c>
      <c r="D24" s="74">
        <f>7.82+M24</f>
        <v>53.07</v>
      </c>
      <c r="E24" s="74">
        <v>53.07</v>
      </c>
      <c r="F24" s="72">
        <f t="shared" si="0"/>
        <v>53.07</v>
      </c>
      <c r="G24" s="74">
        <v>6.32</v>
      </c>
      <c r="H24" s="74">
        <v>0</v>
      </c>
      <c r="I24" s="74">
        <v>0</v>
      </c>
      <c r="J24" s="74">
        <v>0</v>
      </c>
      <c r="K24" s="74">
        <v>0</v>
      </c>
      <c r="L24" s="74">
        <v>1.5</v>
      </c>
      <c r="M24" s="78">
        <f>22.65+22.6</f>
        <v>45.25</v>
      </c>
      <c r="N24" s="78"/>
      <c r="O24" s="78"/>
      <c r="P24" s="78"/>
      <c r="Q24" s="78"/>
      <c r="R24" s="78"/>
      <c r="S24" s="78"/>
    </row>
    <row r="25" spans="1:19" ht="18" customHeight="1">
      <c r="A25" s="75"/>
      <c r="B25" s="75" t="s">
        <v>149</v>
      </c>
      <c r="C25" s="73" t="s">
        <v>237</v>
      </c>
      <c r="D25" s="74">
        <v>1</v>
      </c>
      <c r="E25" s="74">
        <v>1</v>
      </c>
      <c r="F25" s="72">
        <f t="shared" si="0"/>
        <v>1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1</v>
      </c>
      <c r="M25" s="78"/>
      <c r="N25" s="78"/>
      <c r="O25" s="78"/>
      <c r="P25" s="78"/>
      <c r="Q25" s="78"/>
      <c r="R25" s="78"/>
      <c r="S25" s="78"/>
    </row>
    <row r="26" spans="1:19" ht="18" customHeight="1">
      <c r="A26" s="75"/>
      <c r="B26" s="75" t="s">
        <v>238</v>
      </c>
      <c r="C26" s="73" t="s">
        <v>239</v>
      </c>
      <c r="D26" s="74">
        <v>2</v>
      </c>
      <c r="E26" s="74">
        <v>2</v>
      </c>
      <c r="F26" s="72">
        <f t="shared" si="0"/>
        <v>2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2</v>
      </c>
      <c r="M26" s="78"/>
      <c r="N26" s="78"/>
      <c r="O26" s="78"/>
      <c r="P26" s="78"/>
      <c r="Q26" s="78"/>
      <c r="R26" s="78"/>
      <c r="S26" s="78"/>
    </row>
    <row r="27" spans="1:19" ht="18" customHeight="1">
      <c r="A27" s="75"/>
      <c r="B27" s="75" t="s">
        <v>170</v>
      </c>
      <c r="C27" s="73" t="s">
        <v>240</v>
      </c>
      <c r="D27" s="74">
        <v>0.5</v>
      </c>
      <c r="E27" s="74">
        <v>0.5</v>
      </c>
      <c r="F27" s="72">
        <f t="shared" si="0"/>
        <v>0.5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0.5</v>
      </c>
      <c r="M27" s="78"/>
      <c r="N27" s="78"/>
      <c r="O27" s="78"/>
      <c r="P27" s="78"/>
      <c r="Q27" s="78"/>
      <c r="R27" s="78"/>
      <c r="S27" s="78"/>
    </row>
    <row r="28" spans="1:19" ht="18" customHeight="1">
      <c r="A28" s="75"/>
      <c r="B28" s="75" t="s">
        <v>130</v>
      </c>
      <c r="C28" s="73" t="s">
        <v>241</v>
      </c>
      <c r="D28" s="74">
        <v>1</v>
      </c>
      <c r="E28" s="74">
        <v>1</v>
      </c>
      <c r="F28" s="72">
        <f t="shared" si="0"/>
        <v>1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1</v>
      </c>
      <c r="M28" s="78"/>
      <c r="N28" s="78"/>
      <c r="O28" s="78"/>
      <c r="P28" s="78"/>
      <c r="Q28" s="78"/>
      <c r="R28" s="78"/>
      <c r="S28" s="78"/>
    </row>
    <row r="29" spans="1:19" ht="18" customHeight="1">
      <c r="A29" s="75"/>
      <c r="B29" s="75" t="s">
        <v>141</v>
      </c>
      <c r="C29" s="73" t="s">
        <v>242</v>
      </c>
      <c r="D29" s="74">
        <v>4.8099999999999996</v>
      </c>
      <c r="E29" s="74">
        <v>4.8099999999999996</v>
      </c>
      <c r="F29" s="72">
        <f t="shared" si="0"/>
        <v>4.8099999999999996</v>
      </c>
      <c r="G29" s="74">
        <v>4.8099999999999996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8"/>
      <c r="N29" s="78"/>
      <c r="O29" s="78"/>
      <c r="P29" s="78"/>
      <c r="Q29" s="78"/>
      <c r="R29" s="78"/>
      <c r="S29" s="78"/>
    </row>
    <row r="30" spans="1:19" ht="18" customHeight="1">
      <c r="A30" s="75"/>
      <c r="B30" s="75" t="s">
        <v>243</v>
      </c>
      <c r="C30" s="73" t="s">
        <v>244</v>
      </c>
      <c r="D30" s="74">
        <v>4.28</v>
      </c>
      <c r="E30" s="74">
        <v>4.28</v>
      </c>
      <c r="F30" s="72">
        <f t="shared" si="0"/>
        <v>4.28</v>
      </c>
      <c r="G30" s="74">
        <v>4.28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8"/>
      <c r="N30" s="78"/>
      <c r="O30" s="78"/>
      <c r="P30" s="78"/>
      <c r="Q30" s="78"/>
      <c r="R30" s="78"/>
      <c r="S30" s="78"/>
    </row>
    <row r="31" spans="1:19" ht="18" customHeight="1">
      <c r="A31" s="75"/>
      <c r="B31" s="75" t="s">
        <v>245</v>
      </c>
      <c r="C31" s="73" t="s">
        <v>246</v>
      </c>
      <c r="D31" s="74">
        <v>2</v>
      </c>
      <c r="E31" s="74">
        <v>2</v>
      </c>
      <c r="F31" s="72">
        <f t="shared" si="0"/>
        <v>2</v>
      </c>
      <c r="G31" s="74">
        <v>2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8"/>
      <c r="N31" s="78"/>
      <c r="O31" s="78"/>
      <c r="P31" s="78"/>
      <c r="Q31" s="78"/>
      <c r="R31" s="78"/>
      <c r="S31" s="78"/>
    </row>
    <row r="32" spans="1:19" ht="18" customHeight="1">
      <c r="A32" s="75"/>
      <c r="B32" s="75" t="s">
        <v>247</v>
      </c>
      <c r="C32" s="73" t="s">
        <v>248</v>
      </c>
      <c r="D32" s="74">
        <v>17.88</v>
      </c>
      <c r="E32" s="74">
        <v>17.88</v>
      </c>
      <c r="F32" s="72">
        <f t="shared" si="0"/>
        <v>17.88</v>
      </c>
      <c r="G32" s="74">
        <v>17.88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8"/>
      <c r="N32" s="78"/>
      <c r="O32" s="78"/>
      <c r="P32" s="78"/>
      <c r="Q32" s="78"/>
      <c r="R32" s="78"/>
      <c r="S32" s="78"/>
    </row>
    <row r="33" spans="1:19" ht="18" customHeight="1">
      <c r="A33" s="75"/>
      <c r="B33" s="75"/>
      <c r="C33" s="73" t="s">
        <v>249</v>
      </c>
      <c r="D33" s="74">
        <v>17.88</v>
      </c>
      <c r="E33" s="74">
        <v>17.88</v>
      </c>
      <c r="F33" s="72">
        <f t="shared" si="0"/>
        <v>17.88</v>
      </c>
      <c r="G33" s="74">
        <v>17.88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8"/>
      <c r="N33" s="78"/>
      <c r="O33" s="78"/>
      <c r="P33" s="78"/>
      <c r="Q33" s="78"/>
      <c r="R33" s="78"/>
      <c r="S33" s="78"/>
    </row>
    <row r="34" spans="1:19" ht="18" customHeight="1">
      <c r="A34" s="75" t="s">
        <v>250</v>
      </c>
      <c r="B34" s="75"/>
      <c r="C34" s="73" t="s">
        <v>251</v>
      </c>
      <c r="D34" s="74">
        <f>16946.39+M34</f>
        <v>17957.98</v>
      </c>
      <c r="E34" s="74">
        <v>17957.98</v>
      </c>
      <c r="F34" s="72">
        <f t="shared" si="0"/>
        <v>6317.25</v>
      </c>
      <c r="G34" s="74">
        <v>5305.66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8">
        <f>M36</f>
        <v>1011.5900000000001</v>
      </c>
      <c r="N34" s="78"/>
      <c r="O34" s="78"/>
      <c r="P34" s="78"/>
      <c r="Q34" s="78"/>
      <c r="R34" s="78"/>
      <c r="S34" s="78"/>
    </row>
    <row r="35" spans="1:19" ht="18" customHeight="1">
      <c r="A35" s="75"/>
      <c r="B35" s="75" t="s">
        <v>143</v>
      </c>
      <c r="C35" s="73" t="s">
        <v>252</v>
      </c>
      <c r="D35" s="74">
        <v>56.79</v>
      </c>
      <c r="E35" s="74">
        <v>56.79</v>
      </c>
      <c r="F35" s="72">
        <f t="shared" si="0"/>
        <v>56.79</v>
      </c>
      <c r="G35" s="74">
        <v>56.79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8"/>
      <c r="N35" s="78"/>
      <c r="O35" s="78"/>
      <c r="P35" s="78"/>
      <c r="Q35" s="78"/>
      <c r="R35" s="78"/>
      <c r="S35" s="78"/>
    </row>
    <row r="36" spans="1:19" ht="18" customHeight="1">
      <c r="A36" s="75"/>
      <c r="B36" s="75" t="s">
        <v>149</v>
      </c>
      <c r="C36" s="73" t="s">
        <v>253</v>
      </c>
      <c r="D36" s="74">
        <f>16889.59+M36</f>
        <v>17901.18</v>
      </c>
      <c r="E36" s="74">
        <v>17901.18</v>
      </c>
      <c r="F36" s="72">
        <f t="shared" si="0"/>
        <v>6260.45</v>
      </c>
      <c r="G36" s="74">
        <v>5248.86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8">
        <f>154.37+255.33+253.38+32.72+173.82+1.33+21.75+1.57+117.32</f>
        <v>1011.5900000000001</v>
      </c>
      <c r="N36" s="78"/>
      <c r="O36" s="78"/>
      <c r="P36" s="78"/>
      <c r="Q36" s="78"/>
      <c r="R36" s="78"/>
      <c r="S36" s="78"/>
    </row>
    <row r="37" spans="1:19" ht="18" customHeight="1">
      <c r="A37" s="75" t="s">
        <v>254</v>
      </c>
      <c r="B37" s="75"/>
      <c r="C37" s="73" t="s">
        <v>255</v>
      </c>
      <c r="D37" s="74">
        <v>4</v>
      </c>
      <c r="E37" s="74">
        <v>4</v>
      </c>
      <c r="F37" s="72">
        <f t="shared" si="0"/>
        <v>4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4</v>
      </c>
      <c r="M37" s="78"/>
      <c r="N37" s="78"/>
      <c r="O37" s="78"/>
      <c r="P37" s="78"/>
      <c r="Q37" s="78"/>
      <c r="R37" s="78"/>
      <c r="S37" s="78"/>
    </row>
    <row r="38" spans="1:19" ht="18" customHeight="1">
      <c r="A38" s="75"/>
      <c r="B38" s="75" t="s">
        <v>143</v>
      </c>
      <c r="C38" s="73" t="s">
        <v>256</v>
      </c>
      <c r="D38" s="74">
        <v>4</v>
      </c>
      <c r="E38" s="74">
        <v>4</v>
      </c>
      <c r="F38" s="72">
        <f t="shared" si="0"/>
        <v>4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4</v>
      </c>
      <c r="M38" s="78"/>
      <c r="N38" s="78"/>
      <c r="O38" s="78"/>
      <c r="P38" s="78"/>
      <c r="Q38" s="78"/>
      <c r="R38" s="78"/>
      <c r="S38" s="78"/>
    </row>
    <row r="39" spans="1:19" ht="18" customHeight="1">
      <c r="A39" s="145" t="s">
        <v>257</v>
      </c>
      <c r="B39" s="146"/>
      <c r="C39" s="146"/>
      <c r="D39" s="74">
        <v>113.29</v>
      </c>
      <c r="E39" s="74">
        <v>113.29</v>
      </c>
      <c r="F39" s="72">
        <f t="shared" si="0"/>
        <v>113.29</v>
      </c>
      <c r="G39" s="74">
        <v>113.29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8"/>
      <c r="N39" s="78"/>
      <c r="O39" s="78"/>
      <c r="P39" s="78"/>
      <c r="Q39" s="78"/>
      <c r="R39" s="78"/>
      <c r="S39" s="78"/>
    </row>
    <row r="40" spans="1:19" ht="18" customHeight="1">
      <c r="A40" s="75" t="s">
        <v>222</v>
      </c>
      <c r="B40" s="75"/>
      <c r="C40" s="73" t="s">
        <v>223</v>
      </c>
      <c r="D40" s="74">
        <v>103.34</v>
      </c>
      <c r="E40" s="74">
        <v>103.34</v>
      </c>
      <c r="F40" s="72">
        <f t="shared" si="0"/>
        <v>103.34</v>
      </c>
      <c r="G40" s="74">
        <v>103.34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8"/>
      <c r="N40" s="78"/>
      <c r="O40" s="78"/>
      <c r="P40" s="78"/>
      <c r="Q40" s="78"/>
      <c r="R40" s="78"/>
      <c r="S40" s="78"/>
    </row>
    <row r="41" spans="1:19" ht="18" customHeight="1">
      <c r="A41" s="75"/>
      <c r="B41" s="75" t="s">
        <v>145</v>
      </c>
      <c r="C41" s="73" t="s">
        <v>224</v>
      </c>
      <c r="D41" s="74">
        <v>27.48</v>
      </c>
      <c r="E41" s="74">
        <v>27.48</v>
      </c>
      <c r="F41" s="72">
        <f t="shared" si="0"/>
        <v>27.48</v>
      </c>
      <c r="G41" s="74">
        <v>27.48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8"/>
      <c r="N41" s="78"/>
      <c r="O41" s="78"/>
      <c r="P41" s="78"/>
      <c r="Q41" s="78"/>
      <c r="R41" s="78"/>
      <c r="S41" s="78"/>
    </row>
    <row r="42" spans="1:19" ht="18" customHeight="1">
      <c r="A42" s="75"/>
      <c r="B42" s="75" t="s">
        <v>143</v>
      </c>
      <c r="C42" s="73" t="s">
        <v>225</v>
      </c>
      <c r="D42" s="74">
        <v>26.7</v>
      </c>
      <c r="E42" s="74">
        <v>26.7</v>
      </c>
      <c r="F42" s="72">
        <f t="shared" ref="F42:F73" si="1">G42+H42+I42+J42+K42+L42+M42</f>
        <v>26.7</v>
      </c>
      <c r="G42" s="74">
        <v>26.7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8"/>
      <c r="N42" s="78"/>
      <c r="O42" s="78"/>
      <c r="P42" s="78"/>
      <c r="Q42" s="78"/>
      <c r="R42" s="78"/>
      <c r="S42" s="78"/>
    </row>
    <row r="43" spans="1:19" ht="18" customHeight="1">
      <c r="A43" s="75"/>
      <c r="B43" s="75" t="s">
        <v>157</v>
      </c>
      <c r="C43" s="73" t="s">
        <v>226</v>
      </c>
      <c r="D43" s="74">
        <v>1.91</v>
      </c>
      <c r="E43" s="74">
        <v>1.91</v>
      </c>
      <c r="F43" s="72">
        <f t="shared" si="1"/>
        <v>1.91</v>
      </c>
      <c r="G43" s="74">
        <v>1.91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8"/>
      <c r="N43" s="78"/>
      <c r="O43" s="78"/>
      <c r="P43" s="78"/>
      <c r="Q43" s="78"/>
      <c r="R43" s="78"/>
      <c r="S43" s="78"/>
    </row>
    <row r="44" spans="1:19" ht="18" customHeight="1">
      <c r="A44" s="75"/>
      <c r="B44" s="75" t="s">
        <v>170</v>
      </c>
      <c r="C44" s="73" t="s">
        <v>227</v>
      </c>
      <c r="D44" s="74">
        <v>20.98</v>
      </c>
      <c r="E44" s="74">
        <v>20.98</v>
      </c>
      <c r="F44" s="72">
        <f t="shared" si="1"/>
        <v>20.98</v>
      </c>
      <c r="G44" s="74">
        <v>20.98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8"/>
      <c r="N44" s="78"/>
      <c r="O44" s="78"/>
      <c r="P44" s="78"/>
      <c r="Q44" s="78"/>
      <c r="R44" s="78"/>
      <c r="S44" s="78"/>
    </row>
    <row r="45" spans="1:19" ht="18" customHeight="1">
      <c r="A45" s="75"/>
      <c r="B45" s="75" t="s">
        <v>153</v>
      </c>
      <c r="C45" s="73" t="s">
        <v>228</v>
      </c>
      <c r="D45" s="74">
        <v>11.6</v>
      </c>
      <c r="E45" s="74">
        <v>11.6</v>
      </c>
      <c r="F45" s="72">
        <f t="shared" si="1"/>
        <v>11.6</v>
      </c>
      <c r="G45" s="74">
        <v>11.6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8"/>
      <c r="N45" s="78"/>
      <c r="O45" s="78"/>
      <c r="P45" s="78"/>
      <c r="Q45" s="78"/>
      <c r="R45" s="78"/>
      <c r="S45" s="78"/>
    </row>
    <row r="46" spans="1:19" ht="18" customHeight="1">
      <c r="A46" s="75"/>
      <c r="B46" s="75" t="s">
        <v>123</v>
      </c>
      <c r="C46" s="73" t="s">
        <v>229</v>
      </c>
      <c r="D46" s="74">
        <v>5.61</v>
      </c>
      <c r="E46" s="74">
        <v>5.61</v>
      </c>
      <c r="F46" s="72">
        <f t="shared" si="1"/>
        <v>5.61</v>
      </c>
      <c r="G46" s="74">
        <v>5.61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8"/>
      <c r="N46" s="78"/>
      <c r="O46" s="78"/>
      <c r="P46" s="78"/>
      <c r="Q46" s="78"/>
      <c r="R46" s="78"/>
      <c r="S46" s="78"/>
    </row>
    <row r="47" spans="1:19" ht="18" customHeight="1">
      <c r="A47" s="75"/>
      <c r="B47" s="75" t="s">
        <v>124</v>
      </c>
      <c r="C47" s="73" t="s">
        <v>230</v>
      </c>
      <c r="D47" s="74">
        <v>0.28000000000000003</v>
      </c>
      <c r="E47" s="74">
        <v>0.28000000000000003</v>
      </c>
      <c r="F47" s="72">
        <f t="shared" si="1"/>
        <v>0.28000000000000003</v>
      </c>
      <c r="G47" s="74">
        <v>0.28000000000000003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8"/>
      <c r="N47" s="78"/>
      <c r="O47" s="78"/>
      <c r="P47" s="78"/>
      <c r="Q47" s="78"/>
      <c r="R47" s="78"/>
      <c r="S47" s="78"/>
    </row>
    <row r="48" spans="1:19" ht="18" customHeight="1">
      <c r="A48" s="75"/>
      <c r="B48" s="75" t="s">
        <v>125</v>
      </c>
      <c r="C48" s="73" t="s">
        <v>231</v>
      </c>
      <c r="D48" s="74">
        <v>2.0499999999999998</v>
      </c>
      <c r="E48" s="74">
        <v>2.0499999999999998</v>
      </c>
      <c r="F48" s="72">
        <f t="shared" si="1"/>
        <v>2.0499999999999998</v>
      </c>
      <c r="G48" s="74">
        <v>2.0499999999999998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8"/>
      <c r="N48" s="78"/>
      <c r="O48" s="78"/>
      <c r="P48" s="78"/>
      <c r="Q48" s="78"/>
      <c r="R48" s="78"/>
      <c r="S48" s="78"/>
    </row>
    <row r="49" spans="1:19" ht="18" customHeight="1">
      <c r="A49" s="75"/>
      <c r="B49" s="75"/>
      <c r="C49" s="73" t="s">
        <v>232</v>
      </c>
      <c r="D49" s="74">
        <v>0.1</v>
      </c>
      <c r="E49" s="74">
        <v>0.1</v>
      </c>
      <c r="F49" s="72">
        <f t="shared" si="1"/>
        <v>0.1</v>
      </c>
      <c r="G49" s="74">
        <v>0.1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8"/>
      <c r="N49" s="78"/>
      <c r="O49" s="78"/>
      <c r="P49" s="78"/>
      <c r="Q49" s="78"/>
      <c r="R49" s="78"/>
      <c r="S49" s="78"/>
    </row>
    <row r="50" spans="1:19" ht="18" customHeight="1">
      <c r="A50" s="75"/>
      <c r="B50" s="75"/>
      <c r="C50" s="73" t="s">
        <v>233</v>
      </c>
      <c r="D50" s="74">
        <v>0.25</v>
      </c>
      <c r="E50" s="74">
        <v>0.25</v>
      </c>
      <c r="F50" s="72">
        <f t="shared" si="1"/>
        <v>0.25</v>
      </c>
      <c r="G50" s="74">
        <v>0.25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8"/>
      <c r="N50" s="78"/>
      <c r="O50" s="78"/>
      <c r="P50" s="78"/>
      <c r="Q50" s="78"/>
      <c r="R50" s="78"/>
      <c r="S50" s="78"/>
    </row>
    <row r="51" spans="1:19" ht="18" customHeight="1">
      <c r="A51" s="75"/>
      <c r="B51" s="75"/>
      <c r="C51" s="73" t="s">
        <v>258</v>
      </c>
      <c r="D51" s="74">
        <v>1.71</v>
      </c>
      <c r="E51" s="74">
        <v>1.71</v>
      </c>
      <c r="F51" s="72">
        <f t="shared" si="1"/>
        <v>1.71</v>
      </c>
      <c r="G51" s="74">
        <v>1.71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8"/>
      <c r="N51" s="78"/>
      <c r="O51" s="78"/>
      <c r="P51" s="78"/>
      <c r="Q51" s="78"/>
      <c r="R51" s="78"/>
      <c r="S51" s="78"/>
    </row>
    <row r="52" spans="1:19" ht="18" customHeight="1">
      <c r="A52" s="75"/>
      <c r="B52" s="75" t="s">
        <v>126</v>
      </c>
      <c r="C52" s="73" t="s">
        <v>200</v>
      </c>
      <c r="D52" s="74">
        <v>6.73</v>
      </c>
      <c r="E52" s="74">
        <v>6.73</v>
      </c>
      <c r="F52" s="72">
        <f t="shared" si="1"/>
        <v>6.73</v>
      </c>
      <c r="G52" s="74">
        <v>6.73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8"/>
      <c r="N52" s="78"/>
      <c r="O52" s="78"/>
      <c r="P52" s="78"/>
      <c r="Q52" s="78"/>
      <c r="R52" s="78"/>
      <c r="S52" s="78"/>
    </row>
    <row r="53" spans="1:19" ht="18" customHeight="1">
      <c r="A53" s="75" t="s">
        <v>234</v>
      </c>
      <c r="B53" s="75"/>
      <c r="C53" s="73" t="s">
        <v>235</v>
      </c>
      <c r="D53" s="74">
        <v>4.5</v>
      </c>
      <c r="E53" s="74">
        <v>4.5</v>
      </c>
      <c r="F53" s="72">
        <f t="shared" si="1"/>
        <v>4.5</v>
      </c>
      <c r="G53" s="74">
        <v>4.5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8"/>
      <c r="N53" s="78"/>
      <c r="O53" s="78"/>
      <c r="P53" s="78"/>
      <c r="Q53" s="78"/>
      <c r="R53" s="78"/>
      <c r="S53" s="78"/>
    </row>
    <row r="54" spans="1:19" ht="18" customHeight="1">
      <c r="A54" s="75"/>
      <c r="B54" s="75" t="s">
        <v>145</v>
      </c>
      <c r="C54" s="73" t="s">
        <v>236</v>
      </c>
      <c r="D54" s="74">
        <v>2.4300000000000002</v>
      </c>
      <c r="E54" s="74">
        <v>2.4300000000000002</v>
      </c>
      <c r="F54" s="72">
        <f t="shared" si="1"/>
        <v>2.4300000000000002</v>
      </c>
      <c r="G54" s="74">
        <v>2.4300000000000002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8"/>
      <c r="N54" s="78"/>
      <c r="O54" s="78"/>
      <c r="P54" s="78"/>
      <c r="Q54" s="78"/>
      <c r="R54" s="78"/>
      <c r="S54" s="78"/>
    </row>
    <row r="55" spans="1:19" ht="18" customHeight="1">
      <c r="A55" s="75"/>
      <c r="B55" s="75" t="s">
        <v>141</v>
      </c>
      <c r="C55" s="73" t="s">
        <v>242</v>
      </c>
      <c r="D55" s="74">
        <v>0.67</v>
      </c>
      <c r="E55" s="74">
        <v>0.67</v>
      </c>
      <c r="F55" s="72">
        <f t="shared" si="1"/>
        <v>0.67</v>
      </c>
      <c r="G55" s="74">
        <v>0.67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8"/>
      <c r="N55" s="78"/>
      <c r="O55" s="78"/>
      <c r="P55" s="78"/>
      <c r="Q55" s="78"/>
      <c r="R55" s="78"/>
      <c r="S55" s="78"/>
    </row>
    <row r="56" spans="1:19" ht="18" customHeight="1">
      <c r="A56" s="75"/>
      <c r="B56" s="75" t="s">
        <v>243</v>
      </c>
      <c r="C56" s="73" t="s">
        <v>244</v>
      </c>
      <c r="D56" s="74">
        <v>1.4</v>
      </c>
      <c r="E56" s="74">
        <v>1.4</v>
      </c>
      <c r="F56" s="72">
        <f t="shared" si="1"/>
        <v>1.4</v>
      </c>
      <c r="G56" s="74">
        <v>1.4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8"/>
      <c r="N56" s="78"/>
      <c r="O56" s="78"/>
      <c r="P56" s="78"/>
      <c r="Q56" s="78"/>
      <c r="R56" s="78"/>
      <c r="S56" s="78"/>
    </row>
    <row r="57" spans="1:19" ht="18" customHeight="1">
      <c r="A57" s="75" t="s">
        <v>250</v>
      </c>
      <c r="B57" s="75"/>
      <c r="C57" s="73" t="s">
        <v>251</v>
      </c>
      <c r="D57" s="74">
        <v>5.44</v>
      </c>
      <c r="E57" s="74">
        <v>5.44</v>
      </c>
      <c r="F57" s="72">
        <f t="shared" si="1"/>
        <v>5.44</v>
      </c>
      <c r="G57" s="74">
        <v>5.44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8"/>
      <c r="N57" s="78"/>
      <c r="O57" s="78"/>
      <c r="P57" s="78"/>
      <c r="Q57" s="78"/>
      <c r="R57" s="78"/>
      <c r="S57" s="78"/>
    </row>
    <row r="58" spans="1:19" ht="18" customHeight="1">
      <c r="A58" s="75"/>
      <c r="B58" s="75" t="s">
        <v>143</v>
      </c>
      <c r="C58" s="73" t="s">
        <v>252</v>
      </c>
      <c r="D58" s="74">
        <v>5.44</v>
      </c>
      <c r="E58" s="74">
        <v>5.44</v>
      </c>
      <c r="F58" s="72">
        <f t="shared" si="1"/>
        <v>5.44</v>
      </c>
      <c r="G58" s="74">
        <v>5.44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8"/>
      <c r="N58" s="78"/>
      <c r="O58" s="78"/>
      <c r="P58" s="78"/>
      <c r="Q58" s="78"/>
      <c r="R58" s="78"/>
      <c r="S58" s="78"/>
    </row>
    <row r="59" spans="1:19" ht="18" customHeight="1">
      <c r="A59" s="145" t="s">
        <v>259</v>
      </c>
      <c r="B59" s="146"/>
      <c r="C59" s="146"/>
      <c r="D59" s="74">
        <v>46.93</v>
      </c>
      <c r="E59" s="74">
        <v>46.93</v>
      </c>
      <c r="F59" s="72">
        <f t="shared" si="1"/>
        <v>46.93</v>
      </c>
      <c r="G59" s="74">
        <v>46.93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8"/>
      <c r="N59" s="78"/>
      <c r="O59" s="78"/>
      <c r="P59" s="78"/>
      <c r="Q59" s="78"/>
      <c r="R59" s="78"/>
      <c r="S59" s="78"/>
    </row>
    <row r="60" spans="1:19" ht="18" customHeight="1">
      <c r="A60" s="75" t="s">
        <v>222</v>
      </c>
      <c r="B60" s="75"/>
      <c r="C60" s="73" t="s">
        <v>223</v>
      </c>
      <c r="D60" s="74">
        <v>45.12</v>
      </c>
      <c r="E60" s="74">
        <v>45.12</v>
      </c>
      <c r="F60" s="72">
        <f t="shared" si="1"/>
        <v>45.12</v>
      </c>
      <c r="G60" s="74">
        <v>45.12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8"/>
      <c r="N60" s="78"/>
      <c r="O60" s="78"/>
      <c r="P60" s="78"/>
      <c r="Q60" s="78"/>
      <c r="R60" s="78"/>
      <c r="S60" s="78"/>
    </row>
    <row r="61" spans="1:19" ht="18" customHeight="1">
      <c r="A61" s="75"/>
      <c r="B61" s="75" t="s">
        <v>145</v>
      </c>
      <c r="C61" s="73" t="s">
        <v>224</v>
      </c>
      <c r="D61" s="74">
        <v>13.25</v>
      </c>
      <c r="E61" s="74">
        <v>13.25</v>
      </c>
      <c r="F61" s="72">
        <f t="shared" si="1"/>
        <v>13.25</v>
      </c>
      <c r="G61" s="74">
        <v>13.25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8"/>
      <c r="N61" s="78"/>
      <c r="O61" s="78"/>
      <c r="P61" s="78"/>
      <c r="Q61" s="78"/>
      <c r="R61" s="78"/>
      <c r="S61" s="78"/>
    </row>
    <row r="62" spans="1:19" ht="18" customHeight="1">
      <c r="A62" s="75"/>
      <c r="B62" s="75" t="s">
        <v>143</v>
      </c>
      <c r="C62" s="73" t="s">
        <v>225</v>
      </c>
      <c r="D62" s="74">
        <v>11.08</v>
      </c>
      <c r="E62" s="74">
        <v>11.08</v>
      </c>
      <c r="F62" s="72">
        <f t="shared" si="1"/>
        <v>11.08</v>
      </c>
      <c r="G62" s="74">
        <v>11.08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8"/>
      <c r="N62" s="78"/>
      <c r="O62" s="78"/>
      <c r="P62" s="78"/>
      <c r="Q62" s="78"/>
      <c r="R62" s="78"/>
      <c r="S62" s="78"/>
    </row>
    <row r="63" spans="1:19" ht="18" customHeight="1">
      <c r="A63" s="75"/>
      <c r="B63" s="75" t="s">
        <v>157</v>
      </c>
      <c r="C63" s="73" t="s">
        <v>226</v>
      </c>
      <c r="D63" s="74">
        <v>0.96</v>
      </c>
      <c r="E63" s="74">
        <v>0.96</v>
      </c>
      <c r="F63" s="72">
        <f t="shared" si="1"/>
        <v>0.96</v>
      </c>
      <c r="G63" s="74">
        <v>0.96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8"/>
      <c r="N63" s="78"/>
      <c r="O63" s="78"/>
      <c r="P63" s="78"/>
      <c r="Q63" s="78"/>
      <c r="R63" s="78"/>
      <c r="S63" s="78"/>
    </row>
    <row r="64" spans="1:19" ht="18" customHeight="1">
      <c r="A64" s="75"/>
      <c r="B64" s="75" t="s">
        <v>170</v>
      </c>
      <c r="C64" s="73" t="s">
        <v>227</v>
      </c>
      <c r="D64" s="74">
        <v>8.08</v>
      </c>
      <c r="E64" s="74">
        <v>8.08</v>
      </c>
      <c r="F64" s="72">
        <f t="shared" si="1"/>
        <v>8.08</v>
      </c>
      <c r="G64" s="74">
        <v>8.08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8"/>
      <c r="N64" s="78"/>
      <c r="O64" s="78"/>
      <c r="P64" s="78"/>
      <c r="Q64" s="78"/>
      <c r="R64" s="78"/>
      <c r="S64" s="78"/>
    </row>
    <row r="65" spans="1:19" ht="18" customHeight="1">
      <c r="A65" s="75"/>
      <c r="B65" s="75" t="s">
        <v>153</v>
      </c>
      <c r="C65" s="73" t="s">
        <v>228</v>
      </c>
      <c r="D65" s="74">
        <v>5.16</v>
      </c>
      <c r="E65" s="74">
        <v>5.16</v>
      </c>
      <c r="F65" s="72">
        <f t="shared" si="1"/>
        <v>5.16</v>
      </c>
      <c r="G65" s="74">
        <v>5.16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51"/>
      <c r="N65" s="51"/>
      <c r="O65" s="51"/>
      <c r="P65" s="51"/>
      <c r="Q65" s="51"/>
      <c r="R65" s="51"/>
      <c r="S65" s="51"/>
    </row>
    <row r="66" spans="1:19" ht="18" customHeight="1">
      <c r="A66" s="75"/>
      <c r="B66" s="75" t="s">
        <v>123</v>
      </c>
      <c r="C66" s="73" t="s">
        <v>229</v>
      </c>
      <c r="D66" s="74">
        <v>2.48</v>
      </c>
      <c r="E66" s="74">
        <v>2.48</v>
      </c>
      <c r="F66" s="72">
        <f t="shared" si="1"/>
        <v>2.48</v>
      </c>
      <c r="G66" s="74">
        <v>2.48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51"/>
      <c r="N66" s="51"/>
      <c r="O66" s="51"/>
      <c r="P66" s="51"/>
      <c r="Q66" s="51"/>
      <c r="R66" s="51"/>
      <c r="S66" s="51"/>
    </row>
    <row r="67" spans="1:19" ht="18" customHeight="1">
      <c r="A67" s="75"/>
      <c r="B67" s="75" t="s">
        <v>124</v>
      </c>
      <c r="C67" s="73" t="s">
        <v>230</v>
      </c>
      <c r="D67" s="74">
        <v>0.12</v>
      </c>
      <c r="E67" s="74">
        <v>0.12</v>
      </c>
      <c r="F67" s="72">
        <f t="shared" si="1"/>
        <v>0.12</v>
      </c>
      <c r="G67" s="74">
        <v>0.12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51"/>
      <c r="N67" s="51"/>
      <c r="O67" s="51"/>
      <c r="P67" s="51"/>
      <c r="Q67" s="51"/>
      <c r="R67" s="51"/>
      <c r="S67" s="51"/>
    </row>
    <row r="68" spans="1:19" ht="18" customHeight="1">
      <c r="A68" s="75"/>
      <c r="B68" s="75" t="s">
        <v>125</v>
      </c>
      <c r="C68" s="73" t="s">
        <v>231</v>
      </c>
      <c r="D68" s="74">
        <v>1</v>
      </c>
      <c r="E68" s="74">
        <v>1</v>
      </c>
      <c r="F68" s="72">
        <f t="shared" si="1"/>
        <v>1</v>
      </c>
      <c r="G68" s="74">
        <v>1</v>
      </c>
      <c r="H68" s="74">
        <v>0</v>
      </c>
      <c r="I68" s="74">
        <v>0</v>
      </c>
      <c r="J68" s="74">
        <v>0</v>
      </c>
      <c r="K68" s="74">
        <v>0</v>
      </c>
      <c r="L68" s="74">
        <v>0</v>
      </c>
      <c r="M68" s="51"/>
      <c r="N68" s="51"/>
      <c r="O68" s="51"/>
      <c r="P68" s="51"/>
      <c r="Q68" s="51"/>
      <c r="R68" s="51"/>
      <c r="S68" s="51"/>
    </row>
    <row r="69" spans="1:19" ht="18" customHeight="1">
      <c r="A69" s="75"/>
      <c r="B69" s="75"/>
      <c r="C69" s="73" t="s">
        <v>232</v>
      </c>
      <c r="D69" s="74">
        <v>0.04</v>
      </c>
      <c r="E69" s="74">
        <v>0.04</v>
      </c>
      <c r="F69" s="72">
        <f t="shared" si="1"/>
        <v>0.04</v>
      </c>
      <c r="G69" s="74">
        <v>0.04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51"/>
      <c r="N69" s="51"/>
      <c r="O69" s="51"/>
      <c r="P69" s="51"/>
      <c r="Q69" s="51"/>
      <c r="R69" s="51"/>
      <c r="S69" s="51"/>
    </row>
    <row r="70" spans="1:19" ht="18" customHeight="1">
      <c r="A70" s="75"/>
      <c r="B70" s="75"/>
      <c r="C70" s="73" t="s">
        <v>233</v>
      </c>
      <c r="D70" s="74">
        <v>0.11</v>
      </c>
      <c r="E70" s="74">
        <v>0.11</v>
      </c>
      <c r="F70" s="72">
        <f t="shared" si="1"/>
        <v>0.11</v>
      </c>
      <c r="G70" s="74">
        <v>0.11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51"/>
      <c r="N70" s="51"/>
      <c r="O70" s="51"/>
      <c r="P70" s="51"/>
      <c r="Q70" s="51"/>
      <c r="R70" s="51"/>
      <c r="S70" s="51"/>
    </row>
    <row r="71" spans="1:19" ht="18" customHeight="1">
      <c r="A71" s="75"/>
      <c r="B71" s="75"/>
      <c r="C71" s="73" t="s">
        <v>258</v>
      </c>
      <c r="D71" s="74">
        <v>0.85</v>
      </c>
      <c r="E71" s="74">
        <v>0.85</v>
      </c>
      <c r="F71" s="72">
        <f t="shared" si="1"/>
        <v>0.85</v>
      </c>
      <c r="G71" s="74">
        <v>0.85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51"/>
      <c r="N71" s="51"/>
      <c r="O71" s="51"/>
      <c r="P71" s="51"/>
      <c r="Q71" s="51"/>
      <c r="R71" s="51"/>
      <c r="S71" s="51"/>
    </row>
    <row r="72" spans="1:19" ht="18" customHeight="1">
      <c r="A72" s="75"/>
      <c r="B72" s="75" t="s">
        <v>126</v>
      </c>
      <c r="C72" s="73" t="s">
        <v>200</v>
      </c>
      <c r="D72" s="74">
        <v>2.98</v>
      </c>
      <c r="E72" s="74">
        <v>2.98</v>
      </c>
      <c r="F72" s="72">
        <f t="shared" si="1"/>
        <v>2.98</v>
      </c>
      <c r="G72" s="74">
        <v>2.98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51"/>
      <c r="N72" s="51"/>
      <c r="O72" s="51"/>
      <c r="P72" s="51"/>
      <c r="Q72" s="51"/>
      <c r="R72" s="51"/>
      <c r="S72" s="51"/>
    </row>
    <row r="73" spans="1:19" ht="18" customHeight="1">
      <c r="A73" s="75" t="s">
        <v>234</v>
      </c>
      <c r="B73" s="75"/>
      <c r="C73" s="73" t="s">
        <v>235</v>
      </c>
      <c r="D73" s="74">
        <v>1.82</v>
      </c>
      <c r="E73" s="74">
        <v>1.82</v>
      </c>
      <c r="F73" s="72">
        <f t="shared" si="1"/>
        <v>1.82</v>
      </c>
      <c r="G73" s="74">
        <v>1.82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51"/>
      <c r="N73" s="51"/>
      <c r="O73" s="51"/>
      <c r="P73" s="51"/>
      <c r="Q73" s="51"/>
      <c r="R73" s="51"/>
      <c r="S73" s="51"/>
    </row>
    <row r="74" spans="1:19" ht="18" customHeight="1">
      <c r="A74" s="75"/>
      <c r="B74" s="75" t="s">
        <v>145</v>
      </c>
      <c r="C74" s="73" t="s">
        <v>236</v>
      </c>
      <c r="D74" s="74">
        <v>0.9</v>
      </c>
      <c r="E74" s="74">
        <v>0.9</v>
      </c>
      <c r="F74" s="72">
        <f t="shared" ref="F74:F105" si="2">G74+H74+I74+J74+K74+L74+M74</f>
        <v>0.9</v>
      </c>
      <c r="G74" s="74">
        <v>0.9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51"/>
      <c r="N74" s="51"/>
      <c r="O74" s="51"/>
      <c r="P74" s="51"/>
      <c r="Q74" s="51"/>
      <c r="R74" s="51"/>
      <c r="S74" s="51"/>
    </row>
    <row r="75" spans="1:19" ht="18" customHeight="1">
      <c r="A75" s="75"/>
      <c r="B75" s="75" t="s">
        <v>141</v>
      </c>
      <c r="C75" s="73" t="s">
        <v>242</v>
      </c>
      <c r="D75" s="74">
        <v>0.3</v>
      </c>
      <c r="E75" s="74">
        <v>0.3</v>
      </c>
      <c r="F75" s="72">
        <f t="shared" si="2"/>
        <v>0.3</v>
      </c>
      <c r="G75" s="74">
        <v>0.3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51"/>
      <c r="N75" s="51"/>
      <c r="O75" s="51"/>
      <c r="P75" s="51"/>
      <c r="Q75" s="51"/>
      <c r="R75" s="51"/>
      <c r="S75" s="51"/>
    </row>
    <row r="76" spans="1:19" ht="18" customHeight="1">
      <c r="A76" s="75"/>
      <c r="B76" s="75" t="s">
        <v>243</v>
      </c>
      <c r="C76" s="73" t="s">
        <v>244</v>
      </c>
      <c r="D76" s="74">
        <v>0.62</v>
      </c>
      <c r="E76" s="74">
        <v>0.62</v>
      </c>
      <c r="F76" s="72">
        <f t="shared" si="2"/>
        <v>0.62</v>
      </c>
      <c r="G76" s="74">
        <v>0.62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51"/>
      <c r="N76" s="51"/>
      <c r="O76" s="51"/>
      <c r="P76" s="51"/>
      <c r="Q76" s="51"/>
      <c r="R76" s="51"/>
      <c r="S76" s="51"/>
    </row>
    <row r="77" spans="1:19" ht="18" customHeight="1">
      <c r="A77" s="145" t="s">
        <v>260</v>
      </c>
      <c r="B77" s="146"/>
      <c r="C77" s="146"/>
      <c r="D77" s="74">
        <v>146.21</v>
      </c>
      <c r="E77" s="74">
        <v>146.21</v>
      </c>
      <c r="F77" s="72">
        <f t="shared" si="2"/>
        <v>146.20999999999998</v>
      </c>
      <c r="G77" s="74">
        <v>120.21</v>
      </c>
      <c r="H77" s="74">
        <v>0</v>
      </c>
      <c r="I77" s="74">
        <v>0</v>
      </c>
      <c r="J77" s="74">
        <v>0</v>
      </c>
      <c r="K77" s="74">
        <v>0</v>
      </c>
      <c r="L77" s="74">
        <v>26</v>
      </c>
      <c r="M77" s="51"/>
      <c r="N77" s="51"/>
      <c r="O77" s="51"/>
      <c r="P77" s="51"/>
      <c r="Q77" s="51"/>
      <c r="R77" s="51"/>
      <c r="S77" s="51"/>
    </row>
    <row r="78" spans="1:19" ht="18" customHeight="1">
      <c r="A78" s="75" t="s">
        <v>222</v>
      </c>
      <c r="B78" s="75"/>
      <c r="C78" s="73" t="s">
        <v>223</v>
      </c>
      <c r="D78" s="74">
        <v>91.86</v>
      </c>
      <c r="E78" s="74">
        <v>91.86</v>
      </c>
      <c r="F78" s="72">
        <f t="shared" si="2"/>
        <v>91.86</v>
      </c>
      <c r="G78" s="74">
        <v>91.86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51"/>
      <c r="N78" s="51"/>
      <c r="O78" s="51"/>
      <c r="P78" s="51"/>
      <c r="Q78" s="51"/>
      <c r="R78" s="51"/>
      <c r="S78" s="51"/>
    </row>
    <row r="79" spans="1:19" ht="18" customHeight="1">
      <c r="A79" s="75"/>
      <c r="B79" s="75" t="s">
        <v>145</v>
      </c>
      <c r="C79" s="73" t="s">
        <v>224</v>
      </c>
      <c r="D79" s="74">
        <v>24.65</v>
      </c>
      <c r="E79" s="74">
        <v>24.65</v>
      </c>
      <c r="F79" s="72">
        <f t="shared" si="2"/>
        <v>24.65</v>
      </c>
      <c r="G79" s="74">
        <v>24.65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51"/>
      <c r="N79" s="51"/>
      <c r="O79" s="51"/>
      <c r="P79" s="51"/>
      <c r="Q79" s="51"/>
      <c r="R79" s="51"/>
      <c r="S79" s="51"/>
    </row>
    <row r="80" spans="1:19" ht="18" customHeight="1">
      <c r="A80" s="75"/>
      <c r="B80" s="75" t="s">
        <v>143</v>
      </c>
      <c r="C80" s="73" t="s">
        <v>225</v>
      </c>
      <c r="D80" s="74">
        <v>23.73</v>
      </c>
      <c r="E80" s="74">
        <v>23.73</v>
      </c>
      <c r="F80" s="72">
        <f t="shared" si="2"/>
        <v>23.73</v>
      </c>
      <c r="G80" s="74">
        <v>23.73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51"/>
      <c r="N80" s="51"/>
      <c r="O80" s="51"/>
      <c r="P80" s="51"/>
      <c r="Q80" s="51"/>
      <c r="R80" s="51"/>
      <c r="S80" s="51"/>
    </row>
    <row r="81" spans="1:19" ht="18" customHeight="1">
      <c r="A81" s="75"/>
      <c r="B81" s="75" t="s">
        <v>157</v>
      </c>
      <c r="C81" s="73" t="s">
        <v>226</v>
      </c>
      <c r="D81" s="74">
        <v>1.72</v>
      </c>
      <c r="E81" s="74">
        <v>1.72</v>
      </c>
      <c r="F81" s="72">
        <f t="shared" si="2"/>
        <v>1.72</v>
      </c>
      <c r="G81" s="74">
        <v>1.72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51"/>
      <c r="N81" s="51"/>
      <c r="O81" s="51"/>
      <c r="P81" s="51"/>
      <c r="Q81" s="51"/>
      <c r="R81" s="51"/>
      <c r="S81" s="51"/>
    </row>
    <row r="82" spans="1:19" ht="18" customHeight="1">
      <c r="A82" s="75"/>
      <c r="B82" s="75" t="s">
        <v>170</v>
      </c>
      <c r="C82" s="73" t="s">
        <v>227</v>
      </c>
      <c r="D82" s="74">
        <v>18.420000000000002</v>
      </c>
      <c r="E82" s="74">
        <v>18.420000000000002</v>
      </c>
      <c r="F82" s="72">
        <f t="shared" si="2"/>
        <v>18.420000000000002</v>
      </c>
      <c r="G82" s="74">
        <v>18.420000000000002</v>
      </c>
      <c r="H82" s="74">
        <v>0</v>
      </c>
      <c r="I82" s="74">
        <v>0</v>
      </c>
      <c r="J82" s="74">
        <v>0</v>
      </c>
      <c r="K82" s="74">
        <v>0</v>
      </c>
      <c r="L82" s="74">
        <v>0</v>
      </c>
      <c r="M82" s="51"/>
      <c r="N82" s="51"/>
      <c r="O82" s="51"/>
      <c r="P82" s="51"/>
      <c r="Q82" s="51"/>
      <c r="R82" s="51"/>
      <c r="S82" s="51"/>
    </row>
    <row r="83" spans="1:19" ht="18" customHeight="1">
      <c r="A83" s="75"/>
      <c r="B83" s="75" t="s">
        <v>153</v>
      </c>
      <c r="C83" s="73" t="s">
        <v>228</v>
      </c>
      <c r="D83" s="74">
        <v>10.3</v>
      </c>
      <c r="E83" s="74">
        <v>10.3</v>
      </c>
      <c r="F83" s="72">
        <f t="shared" si="2"/>
        <v>10.3</v>
      </c>
      <c r="G83" s="74">
        <v>10.3</v>
      </c>
      <c r="H83" s="74">
        <v>0</v>
      </c>
      <c r="I83" s="74">
        <v>0</v>
      </c>
      <c r="J83" s="74">
        <v>0</v>
      </c>
      <c r="K83" s="74">
        <v>0</v>
      </c>
      <c r="L83" s="74">
        <v>0</v>
      </c>
      <c r="M83" s="51"/>
      <c r="N83" s="51"/>
      <c r="O83" s="51"/>
      <c r="P83" s="51"/>
      <c r="Q83" s="51"/>
      <c r="R83" s="51"/>
      <c r="S83" s="51"/>
    </row>
    <row r="84" spans="1:19" ht="18" customHeight="1">
      <c r="A84" s="75"/>
      <c r="B84" s="75" t="s">
        <v>123</v>
      </c>
      <c r="C84" s="73" t="s">
        <v>229</v>
      </c>
      <c r="D84" s="74">
        <v>4.9800000000000004</v>
      </c>
      <c r="E84" s="74">
        <v>4.9800000000000004</v>
      </c>
      <c r="F84" s="72">
        <f t="shared" si="2"/>
        <v>4.9800000000000004</v>
      </c>
      <c r="G84" s="74">
        <v>4.9800000000000004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51"/>
      <c r="N84" s="51"/>
      <c r="O84" s="51"/>
      <c r="P84" s="51"/>
      <c r="Q84" s="51"/>
      <c r="R84" s="51"/>
      <c r="S84" s="51"/>
    </row>
    <row r="85" spans="1:19" ht="18" customHeight="1">
      <c r="A85" s="75"/>
      <c r="B85" s="75" t="s">
        <v>124</v>
      </c>
      <c r="C85" s="73" t="s">
        <v>230</v>
      </c>
      <c r="D85" s="74">
        <v>0.25</v>
      </c>
      <c r="E85" s="74">
        <v>0.25</v>
      </c>
      <c r="F85" s="72">
        <f t="shared" si="2"/>
        <v>0.25</v>
      </c>
      <c r="G85" s="74">
        <v>0.25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51"/>
      <c r="N85" s="51"/>
      <c r="O85" s="51"/>
      <c r="P85" s="51"/>
      <c r="Q85" s="51"/>
      <c r="R85" s="51"/>
      <c r="S85" s="51"/>
    </row>
    <row r="86" spans="1:19" ht="18" customHeight="1">
      <c r="A86" s="75"/>
      <c r="B86" s="75" t="s">
        <v>125</v>
      </c>
      <c r="C86" s="73" t="s">
        <v>231</v>
      </c>
      <c r="D86" s="74">
        <v>1.84</v>
      </c>
      <c r="E86" s="74">
        <v>1.84</v>
      </c>
      <c r="F86" s="72">
        <f t="shared" si="2"/>
        <v>1.84</v>
      </c>
      <c r="G86" s="74">
        <v>1.84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51"/>
      <c r="N86" s="51"/>
      <c r="O86" s="51"/>
      <c r="P86" s="51"/>
      <c r="Q86" s="51"/>
      <c r="R86" s="51"/>
      <c r="S86" s="51"/>
    </row>
    <row r="87" spans="1:19" ht="18" customHeight="1">
      <c r="A87" s="75"/>
      <c r="B87" s="75"/>
      <c r="C87" s="73" t="s">
        <v>232</v>
      </c>
      <c r="D87" s="74">
        <v>0.09</v>
      </c>
      <c r="E87" s="74">
        <v>0.09</v>
      </c>
      <c r="F87" s="72">
        <f t="shared" si="2"/>
        <v>0.09</v>
      </c>
      <c r="G87" s="74">
        <v>0.09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51"/>
      <c r="N87" s="51"/>
      <c r="O87" s="51"/>
      <c r="P87" s="51"/>
      <c r="Q87" s="51"/>
      <c r="R87" s="51"/>
      <c r="S87" s="51"/>
    </row>
    <row r="88" spans="1:19" ht="18" customHeight="1">
      <c r="A88" s="75"/>
      <c r="B88" s="75"/>
      <c r="C88" s="73" t="s">
        <v>233</v>
      </c>
      <c r="D88" s="74">
        <v>0.22</v>
      </c>
      <c r="E88" s="74">
        <v>0.22</v>
      </c>
      <c r="F88" s="72">
        <f t="shared" si="2"/>
        <v>0.22</v>
      </c>
      <c r="G88" s="74">
        <v>0.22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51"/>
      <c r="N88" s="51"/>
      <c r="O88" s="51"/>
      <c r="P88" s="51"/>
      <c r="Q88" s="51"/>
      <c r="R88" s="51"/>
      <c r="S88" s="51"/>
    </row>
    <row r="89" spans="1:19" ht="18" customHeight="1">
      <c r="A89" s="75"/>
      <c r="B89" s="75"/>
      <c r="C89" s="73" t="s">
        <v>258</v>
      </c>
      <c r="D89" s="74">
        <v>1.53</v>
      </c>
      <c r="E89" s="74">
        <v>1.53</v>
      </c>
      <c r="F89" s="72">
        <f t="shared" si="2"/>
        <v>1.53</v>
      </c>
      <c r="G89" s="74">
        <v>1.53</v>
      </c>
      <c r="H89" s="74">
        <v>0</v>
      </c>
      <c r="I89" s="74">
        <v>0</v>
      </c>
      <c r="J89" s="74">
        <v>0</v>
      </c>
      <c r="K89" s="74">
        <v>0</v>
      </c>
      <c r="L89" s="74">
        <v>0</v>
      </c>
      <c r="M89" s="51"/>
      <c r="N89" s="51"/>
      <c r="O89" s="51"/>
      <c r="P89" s="51"/>
      <c r="Q89" s="51"/>
      <c r="R89" s="51"/>
      <c r="S89" s="51"/>
    </row>
    <row r="90" spans="1:19" ht="18" customHeight="1">
      <c r="A90" s="75"/>
      <c r="B90" s="75" t="s">
        <v>126</v>
      </c>
      <c r="C90" s="73" t="s">
        <v>200</v>
      </c>
      <c r="D90" s="74">
        <v>5.97</v>
      </c>
      <c r="E90" s="74">
        <v>5.97</v>
      </c>
      <c r="F90" s="72">
        <f t="shared" si="2"/>
        <v>5.97</v>
      </c>
      <c r="G90" s="74">
        <v>5.97</v>
      </c>
      <c r="H90" s="74">
        <v>0</v>
      </c>
      <c r="I90" s="74">
        <v>0</v>
      </c>
      <c r="J90" s="74">
        <v>0</v>
      </c>
      <c r="K90" s="74">
        <v>0</v>
      </c>
      <c r="L90" s="74">
        <v>0</v>
      </c>
      <c r="M90" s="51"/>
      <c r="N90" s="51"/>
      <c r="O90" s="51"/>
      <c r="P90" s="51"/>
      <c r="Q90" s="51"/>
      <c r="R90" s="51"/>
      <c r="S90" s="51"/>
    </row>
    <row r="91" spans="1:19" ht="18" customHeight="1">
      <c r="A91" s="75" t="s">
        <v>234</v>
      </c>
      <c r="B91" s="75"/>
      <c r="C91" s="73" t="s">
        <v>235</v>
      </c>
      <c r="D91" s="74">
        <v>27.08</v>
      </c>
      <c r="E91" s="74">
        <v>27.08</v>
      </c>
      <c r="F91" s="72">
        <f t="shared" si="2"/>
        <v>27.08</v>
      </c>
      <c r="G91" s="74">
        <v>4.08</v>
      </c>
      <c r="H91" s="74">
        <v>0</v>
      </c>
      <c r="I91" s="74">
        <v>0</v>
      </c>
      <c r="J91" s="74">
        <v>0</v>
      </c>
      <c r="K91" s="74">
        <v>0</v>
      </c>
      <c r="L91" s="74">
        <v>23</v>
      </c>
      <c r="M91" s="51"/>
      <c r="N91" s="51"/>
      <c r="O91" s="51"/>
      <c r="P91" s="51"/>
      <c r="Q91" s="51"/>
      <c r="R91" s="51"/>
      <c r="S91" s="51"/>
    </row>
    <row r="92" spans="1:19" ht="18" customHeight="1">
      <c r="A92" s="75"/>
      <c r="B92" s="75" t="s">
        <v>145</v>
      </c>
      <c r="C92" s="73" t="s">
        <v>236</v>
      </c>
      <c r="D92" s="74">
        <v>5.51</v>
      </c>
      <c r="E92" s="74">
        <v>5.51</v>
      </c>
      <c r="F92" s="72">
        <f t="shared" si="2"/>
        <v>5.51</v>
      </c>
      <c r="G92" s="74">
        <v>2.2400000000000002</v>
      </c>
      <c r="H92" s="74">
        <v>0</v>
      </c>
      <c r="I92" s="74">
        <v>0</v>
      </c>
      <c r="J92" s="74">
        <v>0</v>
      </c>
      <c r="K92" s="74">
        <v>0</v>
      </c>
      <c r="L92" s="74">
        <v>3.27</v>
      </c>
      <c r="M92" s="51"/>
      <c r="N92" s="51"/>
      <c r="O92" s="51"/>
      <c r="P92" s="51"/>
      <c r="Q92" s="51"/>
      <c r="R92" s="51"/>
      <c r="S92" s="51"/>
    </row>
    <row r="93" spans="1:19" ht="18" customHeight="1">
      <c r="A93" s="75"/>
      <c r="B93" s="75" t="s">
        <v>149</v>
      </c>
      <c r="C93" s="73" t="s">
        <v>237</v>
      </c>
      <c r="D93" s="74">
        <v>2.2000000000000002</v>
      </c>
      <c r="E93" s="74">
        <v>2.2000000000000002</v>
      </c>
      <c r="F93" s="72">
        <f t="shared" si="2"/>
        <v>2.2000000000000002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2.2000000000000002</v>
      </c>
      <c r="M93" s="51"/>
      <c r="N93" s="51"/>
      <c r="O93" s="51"/>
      <c r="P93" s="51"/>
      <c r="Q93" s="51"/>
      <c r="R93" s="51"/>
      <c r="S93" s="51"/>
    </row>
    <row r="94" spans="1:19" ht="18" customHeight="1">
      <c r="A94" s="75"/>
      <c r="B94" s="75" t="s">
        <v>238</v>
      </c>
      <c r="C94" s="73" t="s">
        <v>239</v>
      </c>
      <c r="D94" s="74">
        <v>2</v>
      </c>
      <c r="E94" s="74">
        <v>2</v>
      </c>
      <c r="F94" s="72">
        <f t="shared" si="2"/>
        <v>2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2</v>
      </c>
      <c r="M94" s="51"/>
      <c r="N94" s="51"/>
      <c r="O94" s="51"/>
      <c r="P94" s="51"/>
      <c r="Q94" s="51"/>
      <c r="R94" s="51"/>
      <c r="S94" s="51"/>
    </row>
    <row r="95" spans="1:19" ht="18" customHeight="1">
      <c r="A95" s="75"/>
      <c r="B95" s="75" t="s">
        <v>170</v>
      </c>
      <c r="C95" s="73" t="s">
        <v>240</v>
      </c>
      <c r="D95" s="74">
        <v>0.7</v>
      </c>
      <c r="E95" s="74">
        <v>0.7</v>
      </c>
      <c r="F95" s="72">
        <f t="shared" si="2"/>
        <v>0.7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0.7</v>
      </c>
      <c r="M95" s="51"/>
      <c r="N95" s="51"/>
      <c r="O95" s="51"/>
      <c r="P95" s="51"/>
      <c r="Q95" s="51"/>
      <c r="R95" s="51"/>
      <c r="S95" s="51"/>
    </row>
    <row r="96" spans="1:19" ht="18" customHeight="1">
      <c r="A96" s="75"/>
      <c r="B96" s="75" t="s">
        <v>124</v>
      </c>
      <c r="C96" s="73" t="s">
        <v>261</v>
      </c>
      <c r="D96" s="74">
        <v>1.53</v>
      </c>
      <c r="E96" s="74">
        <v>1.53</v>
      </c>
      <c r="F96" s="72">
        <f t="shared" si="2"/>
        <v>1.53</v>
      </c>
      <c r="G96" s="74">
        <v>0</v>
      </c>
      <c r="H96" s="74">
        <v>0</v>
      </c>
      <c r="I96" s="74">
        <v>0</v>
      </c>
      <c r="J96" s="74">
        <v>0</v>
      </c>
      <c r="K96" s="74">
        <v>0</v>
      </c>
      <c r="L96" s="74">
        <v>1.53</v>
      </c>
      <c r="M96" s="51"/>
      <c r="N96" s="51"/>
      <c r="O96" s="51"/>
      <c r="P96" s="51"/>
      <c r="Q96" s="51"/>
      <c r="R96" s="51"/>
      <c r="S96" s="51"/>
    </row>
    <row r="97" spans="1:19" ht="18" customHeight="1">
      <c r="A97" s="75"/>
      <c r="B97" s="75" t="s">
        <v>130</v>
      </c>
      <c r="C97" s="73" t="s">
        <v>241</v>
      </c>
      <c r="D97" s="74">
        <v>1.3</v>
      </c>
      <c r="E97" s="74">
        <v>1.3</v>
      </c>
      <c r="F97" s="72">
        <f t="shared" si="2"/>
        <v>1.3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1.3</v>
      </c>
      <c r="M97" s="51"/>
      <c r="N97" s="51"/>
      <c r="O97" s="51"/>
      <c r="P97" s="51"/>
      <c r="Q97" s="51"/>
      <c r="R97" s="51"/>
      <c r="S97" s="51"/>
    </row>
    <row r="98" spans="1:19" ht="18" customHeight="1">
      <c r="A98" s="75"/>
      <c r="B98" s="75" t="s">
        <v>139</v>
      </c>
      <c r="C98" s="73" t="s">
        <v>262</v>
      </c>
      <c r="D98" s="74">
        <v>12</v>
      </c>
      <c r="E98" s="74">
        <v>12</v>
      </c>
      <c r="F98" s="72">
        <f t="shared" si="2"/>
        <v>12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12</v>
      </c>
      <c r="M98" s="51"/>
      <c r="N98" s="51"/>
      <c r="O98" s="51"/>
      <c r="P98" s="51"/>
      <c r="Q98" s="51"/>
      <c r="R98" s="51"/>
      <c r="S98" s="51"/>
    </row>
    <row r="99" spans="1:19" ht="18" customHeight="1">
      <c r="A99" s="75"/>
      <c r="B99" s="75" t="s">
        <v>141</v>
      </c>
      <c r="C99" s="73" t="s">
        <v>242</v>
      </c>
      <c r="D99" s="74">
        <v>0.6</v>
      </c>
      <c r="E99" s="74">
        <v>0.6</v>
      </c>
      <c r="F99" s="72">
        <f t="shared" si="2"/>
        <v>0.6</v>
      </c>
      <c r="G99" s="74">
        <v>0.6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51"/>
      <c r="N99" s="51"/>
      <c r="O99" s="51"/>
      <c r="P99" s="51"/>
      <c r="Q99" s="51"/>
      <c r="R99" s="51"/>
      <c r="S99" s="51"/>
    </row>
    <row r="100" spans="1:19" ht="18" customHeight="1">
      <c r="A100" s="75"/>
      <c r="B100" s="75" t="s">
        <v>243</v>
      </c>
      <c r="C100" s="73" t="s">
        <v>244</v>
      </c>
      <c r="D100" s="74">
        <v>1.24</v>
      </c>
      <c r="E100" s="74">
        <v>1.24</v>
      </c>
      <c r="F100" s="72">
        <f t="shared" si="2"/>
        <v>1.24</v>
      </c>
      <c r="G100" s="74">
        <v>1.24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51"/>
      <c r="N100" s="51"/>
      <c r="O100" s="51"/>
      <c r="P100" s="51"/>
      <c r="Q100" s="51"/>
      <c r="R100" s="51"/>
      <c r="S100" s="51"/>
    </row>
    <row r="101" spans="1:19" ht="18" customHeight="1">
      <c r="A101" s="75" t="s">
        <v>250</v>
      </c>
      <c r="B101" s="75"/>
      <c r="C101" s="73" t="s">
        <v>251</v>
      </c>
      <c r="D101" s="74">
        <v>24.27</v>
      </c>
      <c r="E101" s="74">
        <v>24.27</v>
      </c>
      <c r="F101" s="72">
        <f t="shared" si="2"/>
        <v>24.27</v>
      </c>
      <c r="G101" s="74">
        <v>24.27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51"/>
      <c r="N101" s="51"/>
      <c r="O101" s="51"/>
      <c r="P101" s="51"/>
      <c r="Q101" s="51"/>
      <c r="R101" s="51"/>
      <c r="S101" s="51"/>
    </row>
    <row r="102" spans="1:19" ht="18" customHeight="1">
      <c r="A102" s="75"/>
      <c r="B102" s="75" t="s">
        <v>143</v>
      </c>
      <c r="C102" s="73" t="s">
        <v>252</v>
      </c>
      <c r="D102" s="74">
        <v>24.27</v>
      </c>
      <c r="E102" s="74">
        <v>24.27</v>
      </c>
      <c r="F102" s="72">
        <f t="shared" si="2"/>
        <v>24.27</v>
      </c>
      <c r="G102" s="74">
        <v>24.27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  <c r="M102" s="51"/>
      <c r="N102" s="51"/>
      <c r="O102" s="51"/>
      <c r="P102" s="51"/>
      <c r="Q102" s="51"/>
      <c r="R102" s="51"/>
      <c r="S102" s="51"/>
    </row>
    <row r="103" spans="1:19" ht="18" customHeight="1">
      <c r="A103" s="75" t="s">
        <v>263</v>
      </c>
      <c r="B103" s="75"/>
      <c r="C103" s="73" t="s">
        <v>264</v>
      </c>
      <c r="D103" s="74">
        <v>3</v>
      </c>
      <c r="E103" s="74">
        <v>3</v>
      </c>
      <c r="F103" s="72">
        <f t="shared" si="2"/>
        <v>3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3</v>
      </c>
      <c r="M103" s="51"/>
      <c r="N103" s="51"/>
      <c r="O103" s="51"/>
      <c r="P103" s="51"/>
      <c r="Q103" s="51"/>
      <c r="R103" s="51"/>
      <c r="S103" s="51"/>
    </row>
    <row r="104" spans="1:19" ht="18" customHeight="1">
      <c r="A104" s="75"/>
      <c r="B104" s="75" t="s">
        <v>143</v>
      </c>
      <c r="C104" s="73" t="s">
        <v>256</v>
      </c>
      <c r="D104" s="74">
        <v>3</v>
      </c>
      <c r="E104" s="74">
        <v>3</v>
      </c>
      <c r="F104" s="72">
        <f t="shared" si="2"/>
        <v>3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3</v>
      </c>
      <c r="M104" s="51"/>
      <c r="N104" s="51"/>
      <c r="O104" s="51"/>
      <c r="P104" s="51"/>
      <c r="Q104" s="51"/>
      <c r="R104" s="51"/>
      <c r="S104" s="51"/>
    </row>
    <row r="105" spans="1:19" ht="18" customHeight="1">
      <c r="A105" s="145" t="s">
        <v>265</v>
      </c>
      <c r="B105" s="146"/>
      <c r="C105" s="146"/>
      <c r="D105" s="74">
        <f>133.57+M105</f>
        <v>210.61</v>
      </c>
      <c r="E105" s="74">
        <v>210.61</v>
      </c>
      <c r="F105" s="72">
        <f t="shared" si="2"/>
        <v>210.61</v>
      </c>
      <c r="G105" s="74">
        <v>117.57</v>
      </c>
      <c r="H105" s="74">
        <v>0</v>
      </c>
      <c r="I105" s="74">
        <v>0</v>
      </c>
      <c r="J105" s="74">
        <v>0</v>
      </c>
      <c r="K105" s="74">
        <v>0</v>
      </c>
      <c r="L105" s="74">
        <v>16</v>
      </c>
      <c r="M105" s="51">
        <f>M128</f>
        <v>77.040000000000006</v>
      </c>
      <c r="N105" s="51"/>
      <c r="O105" s="51"/>
      <c r="P105" s="51"/>
      <c r="Q105" s="51"/>
      <c r="R105" s="51"/>
      <c r="S105" s="51"/>
    </row>
    <row r="106" spans="1:19" ht="18" customHeight="1">
      <c r="A106" s="75" t="s">
        <v>222</v>
      </c>
      <c r="B106" s="75"/>
      <c r="C106" s="73" t="s">
        <v>223</v>
      </c>
      <c r="D106" s="74">
        <v>93.21</v>
      </c>
      <c r="E106" s="74">
        <v>93.21</v>
      </c>
      <c r="F106" s="72">
        <f t="shared" ref="F106:F150" si="3">G106+H106+I106+J106+K106+L106+M106</f>
        <v>93.21</v>
      </c>
      <c r="G106" s="74">
        <v>93.21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51"/>
      <c r="N106" s="51"/>
      <c r="O106" s="51"/>
      <c r="P106" s="51"/>
      <c r="Q106" s="51"/>
      <c r="R106" s="51"/>
      <c r="S106" s="51"/>
    </row>
    <row r="107" spans="1:19" ht="18" customHeight="1">
      <c r="A107" s="75"/>
      <c r="B107" s="75" t="s">
        <v>145</v>
      </c>
      <c r="C107" s="73" t="s">
        <v>224</v>
      </c>
      <c r="D107" s="74">
        <v>25.53</v>
      </c>
      <c r="E107" s="74">
        <v>25.53</v>
      </c>
      <c r="F107" s="72">
        <f t="shared" si="3"/>
        <v>25.53</v>
      </c>
      <c r="G107" s="74">
        <v>25.53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51"/>
      <c r="N107" s="51"/>
      <c r="O107" s="51"/>
      <c r="P107" s="51"/>
      <c r="Q107" s="51"/>
      <c r="R107" s="51"/>
      <c r="S107" s="51"/>
    </row>
    <row r="108" spans="1:19" ht="18" customHeight="1">
      <c r="A108" s="75"/>
      <c r="B108" s="75" t="s">
        <v>143</v>
      </c>
      <c r="C108" s="73" t="s">
        <v>225</v>
      </c>
      <c r="D108" s="74">
        <v>23.48</v>
      </c>
      <c r="E108" s="74">
        <v>23.48</v>
      </c>
      <c r="F108" s="72">
        <f t="shared" si="3"/>
        <v>23.48</v>
      </c>
      <c r="G108" s="74">
        <v>23.48</v>
      </c>
      <c r="H108" s="74">
        <v>0</v>
      </c>
      <c r="I108" s="74">
        <v>0</v>
      </c>
      <c r="J108" s="74">
        <v>0</v>
      </c>
      <c r="K108" s="74">
        <v>0</v>
      </c>
      <c r="L108" s="74">
        <v>0</v>
      </c>
      <c r="M108" s="51"/>
      <c r="N108" s="51"/>
      <c r="O108" s="51"/>
      <c r="P108" s="51"/>
      <c r="Q108" s="51"/>
      <c r="R108" s="51"/>
      <c r="S108" s="51"/>
    </row>
    <row r="109" spans="1:19" ht="18" customHeight="1">
      <c r="A109" s="75"/>
      <c r="B109" s="75" t="s">
        <v>157</v>
      </c>
      <c r="C109" s="73" t="s">
        <v>226</v>
      </c>
      <c r="D109" s="74">
        <v>1.79</v>
      </c>
      <c r="E109" s="74">
        <v>1.79</v>
      </c>
      <c r="F109" s="72">
        <f t="shared" si="3"/>
        <v>1.79</v>
      </c>
      <c r="G109" s="74">
        <v>1.79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51"/>
      <c r="N109" s="51"/>
      <c r="O109" s="51"/>
      <c r="P109" s="51"/>
      <c r="Q109" s="51"/>
      <c r="R109" s="51"/>
      <c r="S109" s="51"/>
    </row>
    <row r="110" spans="1:19" ht="18" customHeight="1">
      <c r="A110" s="75"/>
      <c r="B110" s="75" t="s">
        <v>170</v>
      </c>
      <c r="C110" s="73" t="s">
        <v>227</v>
      </c>
      <c r="D110" s="74">
        <v>18.5</v>
      </c>
      <c r="E110" s="74">
        <v>18.5</v>
      </c>
      <c r="F110" s="72">
        <f t="shared" si="3"/>
        <v>18.5</v>
      </c>
      <c r="G110" s="74">
        <v>18.5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51"/>
      <c r="N110" s="51"/>
      <c r="O110" s="51"/>
      <c r="P110" s="51"/>
      <c r="Q110" s="51"/>
      <c r="R110" s="51"/>
      <c r="S110" s="51"/>
    </row>
    <row r="111" spans="1:19" ht="18" customHeight="1">
      <c r="A111" s="75"/>
      <c r="B111" s="75" t="s">
        <v>153</v>
      </c>
      <c r="C111" s="73" t="s">
        <v>228</v>
      </c>
      <c r="D111" s="74">
        <v>10.54</v>
      </c>
      <c r="E111" s="74">
        <v>10.54</v>
      </c>
      <c r="F111" s="72">
        <f t="shared" si="3"/>
        <v>10.54</v>
      </c>
      <c r="G111" s="74">
        <v>10.54</v>
      </c>
      <c r="H111" s="74">
        <v>0</v>
      </c>
      <c r="I111" s="74">
        <v>0</v>
      </c>
      <c r="J111" s="74">
        <v>0</v>
      </c>
      <c r="K111" s="74">
        <v>0</v>
      </c>
      <c r="L111" s="74">
        <v>0</v>
      </c>
      <c r="M111" s="51"/>
      <c r="N111" s="51"/>
      <c r="O111" s="51"/>
      <c r="P111" s="51"/>
      <c r="Q111" s="51"/>
      <c r="R111" s="51"/>
      <c r="S111" s="51"/>
    </row>
    <row r="112" spans="1:19" ht="18" customHeight="1">
      <c r="A112" s="75"/>
      <c r="B112" s="75" t="s">
        <v>123</v>
      </c>
      <c r="C112" s="73" t="s">
        <v>229</v>
      </c>
      <c r="D112" s="74">
        <v>5.09</v>
      </c>
      <c r="E112" s="74">
        <v>5.09</v>
      </c>
      <c r="F112" s="72">
        <f t="shared" si="3"/>
        <v>5.09</v>
      </c>
      <c r="G112" s="74">
        <v>5.09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51"/>
      <c r="N112" s="51"/>
      <c r="O112" s="51"/>
      <c r="P112" s="51"/>
      <c r="Q112" s="51"/>
      <c r="R112" s="51"/>
      <c r="S112" s="51"/>
    </row>
    <row r="113" spans="1:19" ht="18" customHeight="1">
      <c r="A113" s="75"/>
      <c r="B113" s="75" t="s">
        <v>124</v>
      </c>
      <c r="C113" s="73" t="s">
        <v>230</v>
      </c>
      <c r="D113" s="74">
        <v>0.25</v>
      </c>
      <c r="E113" s="74">
        <v>0.25</v>
      </c>
      <c r="F113" s="72">
        <f t="shared" si="3"/>
        <v>0.25</v>
      </c>
      <c r="G113" s="74">
        <v>0.25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51"/>
      <c r="N113" s="51"/>
      <c r="O113" s="51"/>
      <c r="P113" s="51"/>
      <c r="Q113" s="51"/>
      <c r="R113" s="51"/>
      <c r="S113" s="51"/>
    </row>
    <row r="114" spans="1:19" ht="18" customHeight="1">
      <c r="A114" s="75"/>
      <c r="B114" s="75" t="s">
        <v>125</v>
      </c>
      <c r="C114" s="73" t="s">
        <v>231</v>
      </c>
      <c r="D114" s="74">
        <v>1.91</v>
      </c>
      <c r="E114" s="74">
        <v>1.91</v>
      </c>
      <c r="F114" s="72">
        <f t="shared" si="3"/>
        <v>1.91</v>
      </c>
      <c r="G114" s="74">
        <v>1.91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51"/>
      <c r="N114" s="51"/>
      <c r="O114" s="51"/>
      <c r="P114" s="51"/>
      <c r="Q114" s="51"/>
      <c r="R114" s="51"/>
      <c r="S114" s="51"/>
    </row>
    <row r="115" spans="1:19" ht="18" customHeight="1">
      <c r="A115" s="75"/>
      <c r="B115" s="75"/>
      <c r="C115" s="73" t="s">
        <v>232</v>
      </c>
      <c r="D115" s="74">
        <v>0.09</v>
      </c>
      <c r="E115" s="74">
        <v>0.09</v>
      </c>
      <c r="F115" s="72">
        <f t="shared" si="3"/>
        <v>0.09</v>
      </c>
      <c r="G115" s="74">
        <v>0.09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51"/>
      <c r="N115" s="51"/>
      <c r="O115" s="51"/>
      <c r="P115" s="51"/>
      <c r="Q115" s="51"/>
      <c r="R115" s="51"/>
      <c r="S115" s="51"/>
    </row>
    <row r="116" spans="1:19" ht="18" customHeight="1">
      <c r="A116" s="75"/>
      <c r="B116" s="75"/>
      <c r="C116" s="73" t="s">
        <v>233</v>
      </c>
      <c r="D116" s="74">
        <v>0.22</v>
      </c>
      <c r="E116" s="74">
        <v>0.22</v>
      </c>
      <c r="F116" s="72">
        <f t="shared" si="3"/>
        <v>0.22</v>
      </c>
      <c r="G116" s="74">
        <v>0.22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51"/>
      <c r="N116" s="51"/>
      <c r="O116" s="51"/>
      <c r="P116" s="51"/>
      <c r="Q116" s="51"/>
      <c r="R116" s="51"/>
      <c r="S116" s="51"/>
    </row>
    <row r="117" spans="1:19" ht="18" customHeight="1">
      <c r="A117" s="75"/>
      <c r="B117" s="75"/>
      <c r="C117" s="73" t="s">
        <v>258</v>
      </c>
      <c r="D117" s="74">
        <v>1.6</v>
      </c>
      <c r="E117" s="74">
        <v>1.6</v>
      </c>
      <c r="F117" s="72">
        <f t="shared" si="3"/>
        <v>1.6</v>
      </c>
      <c r="G117" s="74">
        <v>1.6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51"/>
      <c r="N117" s="51"/>
      <c r="O117" s="51"/>
      <c r="P117" s="51"/>
      <c r="Q117" s="51"/>
      <c r="R117" s="51"/>
      <c r="S117" s="51"/>
    </row>
    <row r="118" spans="1:19" ht="18" customHeight="1">
      <c r="A118" s="75"/>
      <c r="B118" s="75" t="s">
        <v>126</v>
      </c>
      <c r="C118" s="73" t="s">
        <v>200</v>
      </c>
      <c r="D118" s="74">
        <v>6.11</v>
      </c>
      <c r="E118" s="74">
        <v>6.11</v>
      </c>
      <c r="F118" s="72">
        <f t="shared" si="3"/>
        <v>6.11</v>
      </c>
      <c r="G118" s="74">
        <v>6.11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51"/>
      <c r="N118" s="51"/>
      <c r="O118" s="51"/>
      <c r="P118" s="51"/>
      <c r="Q118" s="51"/>
      <c r="R118" s="51"/>
      <c r="S118" s="51"/>
    </row>
    <row r="119" spans="1:19" ht="18" customHeight="1">
      <c r="A119" s="75" t="s">
        <v>234</v>
      </c>
      <c r="B119" s="75"/>
      <c r="C119" s="73" t="s">
        <v>235</v>
      </c>
      <c r="D119" s="74">
        <v>20.010000000000002</v>
      </c>
      <c r="E119" s="74">
        <v>20.010000000000002</v>
      </c>
      <c r="F119" s="72">
        <f t="shared" si="3"/>
        <v>20.009999999999998</v>
      </c>
      <c r="G119" s="74">
        <v>4.01</v>
      </c>
      <c r="H119" s="74">
        <v>0</v>
      </c>
      <c r="I119" s="74">
        <v>0</v>
      </c>
      <c r="J119" s="74">
        <v>0</v>
      </c>
      <c r="K119" s="74">
        <v>0</v>
      </c>
      <c r="L119" s="74">
        <v>16</v>
      </c>
      <c r="M119" s="51"/>
      <c r="N119" s="51"/>
      <c r="O119" s="51"/>
      <c r="P119" s="51"/>
      <c r="Q119" s="51"/>
      <c r="R119" s="51"/>
      <c r="S119" s="51"/>
    </row>
    <row r="120" spans="1:19" ht="18" customHeight="1">
      <c r="A120" s="75"/>
      <c r="B120" s="75" t="s">
        <v>145</v>
      </c>
      <c r="C120" s="73" t="s">
        <v>236</v>
      </c>
      <c r="D120" s="74">
        <v>6.13</v>
      </c>
      <c r="E120" s="74">
        <v>6.13</v>
      </c>
      <c r="F120" s="72">
        <f t="shared" si="3"/>
        <v>6.13</v>
      </c>
      <c r="G120" s="74">
        <v>2.13</v>
      </c>
      <c r="H120" s="74">
        <v>0</v>
      </c>
      <c r="I120" s="74">
        <v>0</v>
      </c>
      <c r="J120" s="74">
        <v>0</v>
      </c>
      <c r="K120" s="74">
        <v>0</v>
      </c>
      <c r="L120" s="74">
        <v>4</v>
      </c>
      <c r="M120" s="51"/>
      <c r="N120" s="51"/>
      <c r="O120" s="51"/>
      <c r="P120" s="51"/>
      <c r="Q120" s="51"/>
      <c r="R120" s="51"/>
      <c r="S120" s="51"/>
    </row>
    <row r="121" spans="1:19" ht="18" customHeight="1">
      <c r="A121" s="75"/>
      <c r="B121" s="75" t="s">
        <v>149</v>
      </c>
      <c r="C121" s="73" t="s">
        <v>237</v>
      </c>
      <c r="D121" s="74">
        <v>1</v>
      </c>
      <c r="E121" s="74">
        <v>1</v>
      </c>
      <c r="F121" s="72">
        <f t="shared" si="3"/>
        <v>1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1</v>
      </c>
      <c r="M121" s="51"/>
      <c r="N121" s="51"/>
      <c r="O121" s="51"/>
      <c r="P121" s="51"/>
      <c r="Q121" s="51"/>
      <c r="R121" s="51"/>
      <c r="S121" s="51"/>
    </row>
    <row r="122" spans="1:19" ht="18" customHeight="1">
      <c r="A122" s="75"/>
      <c r="B122" s="75" t="s">
        <v>238</v>
      </c>
      <c r="C122" s="73" t="s">
        <v>239</v>
      </c>
      <c r="D122" s="74">
        <v>2</v>
      </c>
      <c r="E122" s="74">
        <v>2</v>
      </c>
      <c r="F122" s="72">
        <f t="shared" si="3"/>
        <v>2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2</v>
      </c>
      <c r="M122" s="51"/>
      <c r="N122" s="51"/>
      <c r="O122" s="51"/>
      <c r="P122" s="51"/>
      <c r="Q122" s="51"/>
      <c r="R122" s="51"/>
      <c r="S122" s="51"/>
    </row>
    <row r="123" spans="1:19" ht="18" customHeight="1">
      <c r="A123" s="75"/>
      <c r="B123" s="75" t="s">
        <v>130</v>
      </c>
      <c r="C123" s="73" t="s">
        <v>241</v>
      </c>
      <c r="D123" s="74">
        <v>1</v>
      </c>
      <c r="E123" s="74">
        <v>1</v>
      </c>
      <c r="F123" s="72">
        <f t="shared" si="3"/>
        <v>1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1</v>
      </c>
      <c r="M123" s="51"/>
      <c r="N123" s="51"/>
      <c r="O123" s="51"/>
      <c r="P123" s="51"/>
      <c r="Q123" s="51"/>
      <c r="R123" s="51"/>
      <c r="S123" s="51"/>
    </row>
    <row r="124" spans="1:19" ht="18" customHeight="1">
      <c r="A124" s="75"/>
      <c r="B124" s="75" t="s">
        <v>139</v>
      </c>
      <c r="C124" s="73" t="s">
        <v>262</v>
      </c>
      <c r="D124" s="74">
        <v>7</v>
      </c>
      <c r="E124" s="74">
        <v>7</v>
      </c>
      <c r="F124" s="72">
        <f t="shared" si="3"/>
        <v>7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7</v>
      </c>
      <c r="M124" s="51"/>
      <c r="N124" s="51"/>
      <c r="O124" s="51"/>
      <c r="P124" s="51"/>
      <c r="Q124" s="51"/>
      <c r="R124" s="51"/>
      <c r="S124" s="51"/>
    </row>
    <row r="125" spans="1:19" ht="18" customHeight="1">
      <c r="A125" s="75"/>
      <c r="B125" s="75" t="s">
        <v>141</v>
      </c>
      <c r="C125" s="73" t="s">
        <v>242</v>
      </c>
      <c r="D125" s="74">
        <v>0.61</v>
      </c>
      <c r="E125" s="74">
        <v>0.61</v>
      </c>
      <c r="F125" s="72">
        <f t="shared" si="3"/>
        <v>0.61</v>
      </c>
      <c r="G125" s="74">
        <v>0.61</v>
      </c>
      <c r="H125" s="74">
        <v>0</v>
      </c>
      <c r="I125" s="74">
        <v>0</v>
      </c>
      <c r="J125" s="74">
        <v>0</v>
      </c>
      <c r="K125" s="74">
        <v>0</v>
      </c>
      <c r="L125" s="74">
        <v>0</v>
      </c>
      <c r="M125" s="51"/>
      <c r="N125" s="51"/>
      <c r="O125" s="51"/>
      <c r="P125" s="51"/>
      <c r="Q125" s="51"/>
      <c r="R125" s="51"/>
      <c r="S125" s="51"/>
    </row>
    <row r="126" spans="1:19" ht="18" customHeight="1">
      <c r="A126" s="75"/>
      <c r="B126" s="75" t="s">
        <v>243</v>
      </c>
      <c r="C126" s="73" t="s">
        <v>244</v>
      </c>
      <c r="D126" s="74">
        <v>1.27</v>
      </c>
      <c r="E126" s="74">
        <v>1.27</v>
      </c>
      <c r="F126" s="72">
        <f t="shared" si="3"/>
        <v>1.27</v>
      </c>
      <c r="G126" s="74">
        <v>1.27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51"/>
      <c r="N126" s="51"/>
      <c r="O126" s="51"/>
      <c r="P126" s="51"/>
      <c r="Q126" s="51"/>
      <c r="R126" s="51"/>
      <c r="S126" s="51"/>
    </row>
    <row r="127" spans="1:19" ht="18" customHeight="1">
      <c r="A127" s="75"/>
      <c r="B127" s="75" t="s">
        <v>245</v>
      </c>
      <c r="C127" s="73" t="s">
        <v>246</v>
      </c>
      <c r="D127" s="74">
        <v>1</v>
      </c>
      <c r="E127" s="74">
        <v>1</v>
      </c>
      <c r="F127" s="72">
        <f t="shared" si="3"/>
        <v>1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1</v>
      </c>
      <c r="M127" s="51"/>
      <c r="N127" s="51"/>
      <c r="O127" s="51"/>
      <c r="P127" s="51"/>
      <c r="Q127" s="51"/>
      <c r="R127" s="51"/>
      <c r="S127" s="51"/>
    </row>
    <row r="128" spans="1:19" ht="18" customHeight="1">
      <c r="A128" s="75" t="s">
        <v>250</v>
      </c>
      <c r="B128" s="75"/>
      <c r="C128" s="73" t="s">
        <v>251</v>
      </c>
      <c r="D128" s="74">
        <f>20.36+M128</f>
        <v>97.4</v>
      </c>
      <c r="E128" s="74">
        <v>97.4</v>
      </c>
      <c r="F128" s="72">
        <f t="shared" si="3"/>
        <v>97.4</v>
      </c>
      <c r="G128" s="74">
        <v>20.36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51">
        <f>M130</f>
        <v>77.040000000000006</v>
      </c>
      <c r="N128" s="51"/>
      <c r="O128" s="51"/>
      <c r="P128" s="51"/>
      <c r="Q128" s="51"/>
      <c r="R128" s="51"/>
      <c r="S128" s="51"/>
    </row>
    <row r="129" spans="1:19" ht="18" customHeight="1">
      <c r="A129" s="75"/>
      <c r="B129" s="75" t="s">
        <v>143</v>
      </c>
      <c r="C129" s="73" t="s">
        <v>252</v>
      </c>
      <c r="D129" s="74">
        <v>5.36</v>
      </c>
      <c r="E129" s="74">
        <v>5.36</v>
      </c>
      <c r="F129" s="72">
        <f t="shared" si="3"/>
        <v>5.36</v>
      </c>
      <c r="G129" s="74">
        <v>5.36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51"/>
      <c r="N129" s="51"/>
      <c r="O129" s="51"/>
      <c r="P129" s="51"/>
      <c r="Q129" s="51"/>
      <c r="R129" s="51"/>
      <c r="S129" s="51"/>
    </row>
    <row r="130" spans="1:19" ht="18" customHeight="1">
      <c r="A130" s="75"/>
      <c r="B130" s="75" t="s">
        <v>149</v>
      </c>
      <c r="C130" s="73" t="s">
        <v>253</v>
      </c>
      <c r="D130" s="74">
        <f>15+M130</f>
        <v>92.04</v>
      </c>
      <c r="E130" s="74">
        <v>92.04</v>
      </c>
      <c r="F130" s="72">
        <f t="shared" si="3"/>
        <v>92.04</v>
      </c>
      <c r="G130" s="74">
        <v>15</v>
      </c>
      <c r="H130" s="74">
        <v>0</v>
      </c>
      <c r="I130" s="74">
        <v>0</v>
      </c>
      <c r="J130" s="74">
        <v>0</v>
      </c>
      <c r="K130" s="74">
        <v>0</v>
      </c>
      <c r="L130" s="74">
        <v>0</v>
      </c>
      <c r="M130" s="51">
        <v>77.040000000000006</v>
      </c>
      <c r="N130" s="51"/>
      <c r="O130" s="51"/>
      <c r="P130" s="51"/>
      <c r="Q130" s="51"/>
      <c r="R130" s="51"/>
      <c r="S130" s="51"/>
    </row>
    <row r="131" spans="1:19" ht="18" customHeight="1">
      <c r="A131" s="145" t="s">
        <v>266</v>
      </c>
      <c r="B131" s="146"/>
      <c r="C131" s="146"/>
      <c r="D131" s="74">
        <v>191.3</v>
      </c>
      <c r="E131" s="74">
        <v>191.3</v>
      </c>
      <c r="F131" s="72">
        <f t="shared" si="3"/>
        <v>191.3</v>
      </c>
      <c r="G131" s="74">
        <v>191.3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51"/>
      <c r="N131" s="51"/>
      <c r="O131" s="51"/>
      <c r="P131" s="51"/>
      <c r="Q131" s="51"/>
      <c r="R131" s="51"/>
      <c r="S131" s="51"/>
    </row>
    <row r="132" spans="1:19" ht="18" customHeight="1">
      <c r="A132" s="75" t="s">
        <v>222</v>
      </c>
      <c r="B132" s="75"/>
      <c r="C132" s="73" t="s">
        <v>223</v>
      </c>
      <c r="D132" s="74">
        <v>175.34</v>
      </c>
      <c r="E132" s="74">
        <v>175.34</v>
      </c>
      <c r="F132" s="72">
        <f t="shared" si="3"/>
        <v>175.34</v>
      </c>
      <c r="G132" s="74">
        <v>175.34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51"/>
      <c r="N132" s="51"/>
      <c r="O132" s="51"/>
      <c r="P132" s="51"/>
      <c r="Q132" s="51"/>
      <c r="R132" s="51"/>
      <c r="S132" s="51"/>
    </row>
    <row r="133" spans="1:19" ht="18" customHeight="1">
      <c r="A133" s="75"/>
      <c r="B133" s="75" t="s">
        <v>145</v>
      </c>
      <c r="C133" s="73" t="s">
        <v>224</v>
      </c>
      <c r="D133" s="74">
        <v>45.53</v>
      </c>
      <c r="E133" s="74">
        <v>45.53</v>
      </c>
      <c r="F133" s="72">
        <f t="shared" si="3"/>
        <v>45.53</v>
      </c>
      <c r="G133" s="74">
        <v>45.53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51"/>
      <c r="N133" s="51"/>
      <c r="O133" s="51"/>
      <c r="P133" s="51"/>
      <c r="Q133" s="51"/>
      <c r="R133" s="51"/>
      <c r="S133" s="51"/>
    </row>
    <row r="134" spans="1:19" ht="18" customHeight="1">
      <c r="A134" s="75"/>
      <c r="B134" s="75" t="s">
        <v>143</v>
      </c>
      <c r="C134" s="73" t="s">
        <v>225</v>
      </c>
      <c r="D134" s="74">
        <v>46.3</v>
      </c>
      <c r="E134" s="74">
        <v>46.3</v>
      </c>
      <c r="F134" s="72">
        <f t="shared" si="3"/>
        <v>46.3</v>
      </c>
      <c r="G134" s="74">
        <v>46.3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51"/>
      <c r="N134" s="51"/>
      <c r="O134" s="51"/>
      <c r="P134" s="51"/>
      <c r="Q134" s="51"/>
      <c r="R134" s="51"/>
      <c r="S134" s="51"/>
    </row>
    <row r="135" spans="1:19" ht="18" customHeight="1">
      <c r="A135" s="75"/>
      <c r="B135" s="75" t="s">
        <v>157</v>
      </c>
      <c r="C135" s="73" t="s">
        <v>226</v>
      </c>
      <c r="D135" s="74">
        <v>3.13</v>
      </c>
      <c r="E135" s="74">
        <v>3.13</v>
      </c>
      <c r="F135" s="72">
        <f t="shared" si="3"/>
        <v>3.13</v>
      </c>
      <c r="G135" s="74">
        <v>3.13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51"/>
      <c r="N135" s="51"/>
      <c r="O135" s="51"/>
      <c r="P135" s="51"/>
      <c r="Q135" s="51"/>
      <c r="R135" s="51"/>
      <c r="S135" s="51"/>
    </row>
    <row r="136" spans="1:19" ht="18" customHeight="1">
      <c r="A136" s="75"/>
      <c r="B136" s="75" t="s">
        <v>170</v>
      </c>
      <c r="C136" s="73" t="s">
        <v>227</v>
      </c>
      <c r="D136" s="74">
        <v>36.08</v>
      </c>
      <c r="E136" s="74">
        <v>36.08</v>
      </c>
      <c r="F136" s="72">
        <f t="shared" si="3"/>
        <v>36.08</v>
      </c>
      <c r="G136" s="74">
        <v>36.08</v>
      </c>
      <c r="H136" s="74">
        <v>0</v>
      </c>
      <c r="I136" s="74">
        <v>0</v>
      </c>
      <c r="J136" s="74">
        <v>0</v>
      </c>
      <c r="K136" s="74">
        <v>0</v>
      </c>
      <c r="L136" s="74">
        <v>0</v>
      </c>
      <c r="M136" s="51"/>
      <c r="N136" s="51"/>
      <c r="O136" s="51"/>
      <c r="P136" s="51"/>
      <c r="Q136" s="51"/>
      <c r="R136" s="51"/>
      <c r="S136" s="51"/>
    </row>
    <row r="137" spans="1:19" ht="18" customHeight="1">
      <c r="A137" s="75"/>
      <c r="B137" s="75" t="s">
        <v>153</v>
      </c>
      <c r="C137" s="73" t="s">
        <v>228</v>
      </c>
      <c r="D137" s="74">
        <v>19.579999999999998</v>
      </c>
      <c r="E137" s="74">
        <v>19.579999999999998</v>
      </c>
      <c r="F137" s="72">
        <f t="shared" si="3"/>
        <v>19.579999999999998</v>
      </c>
      <c r="G137" s="74">
        <v>19.579999999999998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51"/>
      <c r="N137" s="51"/>
      <c r="O137" s="51"/>
      <c r="P137" s="51"/>
      <c r="Q137" s="51"/>
      <c r="R137" s="51"/>
      <c r="S137" s="51"/>
    </row>
    <row r="138" spans="1:19" ht="18" customHeight="1">
      <c r="A138" s="75"/>
      <c r="B138" s="75" t="s">
        <v>123</v>
      </c>
      <c r="C138" s="73" t="s">
        <v>229</v>
      </c>
      <c r="D138" s="74">
        <v>9.48</v>
      </c>
      <c r="E138" s="74">
        <v>9.48</v>
      </c>
      <c r="F138" s="72">
        <f t="shared" si="3"/>
        <v>9.48</v>
      </c>
      <c r="G138" s="74">
        <v>9.48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51"/>
      <c r="N138" s="51"/>
      <c r="O138" s="51"/>
      <c r="P138" s="51"/>
      <c r="Q138" s="51"/>
      <c r="R138" s="51"/>
      <c r="S138" s="51"/>
    </row>
    <row r="139" spans="1:19" ht="18" customHeight="1">
      <c r="A139" s="75"/>
      <c r="B139" s="75" t="s">
        <v>124</v>
      </c>
      <c r="C139" s="73" t="s">
        <v>230</v>
      </c>
      <c r="D139" s="74">
        <v>0.47</v>
      </c>
      <c r="E139" s="74">
        <v>0.47</v>
      </c>
      <c r="F139" s="72">
        <f t="shared" si="3"/>
        <v>0.47</v>
      </c>
      <c r="G139" s="74">
        <v>0.47</v>
      </c>
      <c r="H139" s="74">
        <v>0</v>
      </c>
      <c r="I139" s="74">
        <v>0</v>
      </c>
      <c r="J139" s="74">
        <v>0</v>
      </c>
      <c r="K139" s="74">
        <v>0</v>
      </c>
      <c r="L139" s="74">
        <v>0</v>
      </c>
      <c r="M139" s="51"/>
      <c r="N139" s="51"/>
      <c r="O139" s="51"/>
      <c r="P139" s="51"/>
      <c r="Q139" s="51"/>
      <c r="R139" s="51"/>
      <c r="S139" s="51"/>
    </row>
    <row r="140" spans="1:19" ht="18" customHeight="1">
      <c r="A140" s="75"/>
      <c r="B140" s="75" t="s">
        <v>125</v>
      </c>
      <c r="C140" s="73" t="s">
        <v>231</v>
      </c>
      <c r="D140" s="74">
        <v>3.4</v>
      </c>
      <c r="E140" s="74">
        <v>3.4</v>
      </c>
      <c r="F140" s="72">
        <f t="shared" si="3"/>
        <v>3.4</v>
      </c>
      <c r="G140" s="74">
        <v>3.4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51"/>
      <c r="N140" s="51"/>
      <c r="O140" s="51"/>
      <c r="P140" s="51"/>
      <c r="Q140" s="51"/>
      <c r="R140" s="51"/>
      <c r="S140" s="51"/>
    </row>
    <row r="141" spans="1:19" ht="18" customHeight="1">
      <c r="A141" s="75"/>
      <c r="B141" s="75"/>
      <c r="C141" s="73" t="s">
        <v>232</v>
      </c>
      <c r="D141" s="74">
        <v>0.17</v>
      </c>
      <c r="E141" s="74">
        <v>0.17</v>
      </c>
      <c r="F141" s="72">
        <f t="shared" si="3"/>
        <v>0.17</v>
      </c>
      <c r="G141" s="74">
        <v>0.17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51"/>
      <c r="N141" s="51"/>
      <c r="O141" s="51"/>
      <c r="P141" s="51"/>
      <c r="Q141" s="51"/>
      <c r="R141" s="51"/>
      <c r="S141" s="51"/>
    </row>
    <row r="142" spans="1:19" ht="18" customHeight="1">
      <c r="A142" s="75"/>
      <c r="B142" s="75"/>
      <c r="C142" s="73" t="s">
        <v>233</v>
      </c>
      <c r="D142" s="74">
        <v>0.42</v>
      </c>
      <c r="E142" s="74">
        <v>0.42</v>
      </c>
      <c r="F142" s="72">
        <f t="shared" si="3"/>
        <v>0.42</v>
      </c>
      <c r="G142" s="74">
        <v>0.42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51"/>
      <c r="N142" s="51"/>
      <c r="O142" s="51"/>
      <c r="P142" s="51"/>
      <c r="Q142" s="51"/>
      <c r="R142" s="51"/>
      <c r="S142" s="51"/>
    </row>
    <row r="143" spans="1:19" ht="18" customHeight="1">
      <c r="A143" s="75"/>
      <c r="B143" s="75"/>
      <c r="C143" s="73" t="s">
        <v>258</v>
      </c>
      <c r="D143" s="74">
        <v>2.81</v>
      </c>
      <c r="E143" s="74">
        <v>2.81</v>
      </c>
      <c r="F143" s="72">
        <f t="shared" si="3"/>
        <v>2.81</v>
      </c>
      <c r="G143" s="74">
        <v>2.81</v>
      </c>
      <c r="H143" s="74">
        <v>0</v>
      </c>
      <c r="I143" s="74">
        <v>0</v>
      </c>
      <c r="J143" s="74">
        <v>0</v>
      </c>
      <c r="K143" s="74">
        <v>0</v>
      </c>
      <c r="L143" s="74">
        <v>0</v>
      </c>
      <c r="M143" s="51"/>
      <c r="N143" s="51"/>
      <c r="O143" s="51"/>
      <c r="P143" s="51"/>
      <c r="Q143" s="51"/>
      <c r="R143" s="51"/>
      <c r="S143" s="51"/>
    </row>
    <row r="144" spans="1:19" ht="18" customHeight="1">
      <c r="A144" s="75"/>
      <c r="B144" s="75" t="s">
        <v>126</v>
      </c>
      <c r="C144" s="73" t="s">
        <v>200</v>
      </c>
      <c r="D144" s="74">
        <v>11.37</v>
      </c>
      <c r="E144" s="74">
        <v>11.37</v>
      </c>
      <c r="F144" s="72">
        <f t="shared" si="3"/>
        <v>11.37</v>
      </c>
      <c r="G144" s="74">
        <v>11.37</v>
      </c>
      <c r="H144" s="74">
        <v>0</v>
      </c>
      <c r="I144" s="74">
        <v>0</v>
      </c>
      <c r="J144" s="74">
        <v>0</v>
      </c>
      <c r="K144" s="74">
        <v>0</v>
      </c>
      <c r="L144" s="74">
        <v>0</v>
      </c>
      <c r="M144" s="51"/>
      <c r="N144" s="51"/>
      <c r="O144" s="51"/>
      <c r="P144" s="51"/>
      <c r="Q144" s="51"/>
      <c r="R144" s="51"/>
      <c r="S144" s="51"/>
    </row>
    <row r="145" spans="1:19" ht="18" customHeight="1">
      <c r="A145" s="75" t="s">
        <v>234</v>
      </c>
      <c r="B145" s="75"/>
      <c r="C145" s="73" t="s">
        <v>235</v>
      </c>
      <c r="D145" s="74">
        <v>7.75</v>
      </c>
      <c r="E145" s="74">
        <v>7.75</v>
      </c>
      <c r="F145" s="72">
        <f t="shared" si="3"/>
        <v>7.75</v>
      </c>
      <c r="G145" s="74">
        <v>7.75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51"/>
      <c r="N145" s="51"/>
      <c r="O145" s="51"/>
      <c r="P145" s="51"/>
      <c r="Q145" s="51"/>
      <c r="R145" s="51"/>
      <c r="S145" s="51"/>
    </row>
    <row r="146" spans="1:19" ht="18" customHeight="1">
      <c r="A146" s="75"/>
      <c r="B146" s="75" t="s">
        <v>145</v>
      </c>
      <c r="C146" s="73" t="s">
        <v>236</v>
      </c>
      <c r="D146" s="74">
        <v>4.24</v>
      </c>
      <c r="E146" s="74">
        <v>4.24</v>
      </c>
      <c r="F146" s="72">
        <f t="shared" si="3"/>
        <v>4.24</v>
      </c>
      <c r="G146" s="74">
        <v>4.24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51"/>
      <c r="N146" s="51"/>
      <c r="O146" s="51"/>
      <c r="P146" s="51"/>
      <c r="Q146" s="51"/>
      <c r="R146" s="51"/>
      <c r="S146" s="51"/>
    </row>
    <row r="147" spans="1:19" ht="18" customHeight="1">
      <c r="A147" s="75"/>
      <c r="B147" s="75" t="s">
        <v>141</v>
      </c>
      <c r="C147" s="73" t="s">
        <v>242</v>
      </c>
      <c r="D147" s="74">
        <v>1.1399999999999999</v>
      </c>
      <c r="E147" s="74">
        <v>1.1399999999999999</v>
      </c>
      <c r="F147" s="72">
        <f t="shared" si="3"/>
        <v>1.1399999999999999</v>
      </c>
      <c r="G147" s="74">
        <v>1.1399999999999999</v>
      </c>
      <c r="H147" s="74">
        <v>0</v>
      </c>
      <c r="I147" s="74">
        <v>0</v>
      </c>
      <c r="J147" s="74">
        <v>0</v>
      </c>
      <c r="K147" s="74">
        <v>0</v>
      </c>
      <c r="L147" s="74">
        <v>0</v>
      </c>
      <c r="M147" s="51"/>
      <c r="N147" s="51"/>
      <c r="O147" s="51"/>
      <c r="P147" s="51"/>
      <c r="Q147" s="51"/>
      <c r="R147" s="51"/>
      <c r="S147" s="51"/>
    </row>
    <row r="148" spans="1:19" ht="18" customHeight="1">
      <c r="A148" s="75"/>
      <c r="B148" s="75" t="s">
        <v>243</v>
      </c>
      <c r="C148" s="73" t="s">
        <v>244</v>
      </c>
      <c r="D148" s="74">
        <v>2.37</v>
      </c>
      <c r="E148" s="74">
        <v>2.37</v>
      </c>
      <c r="F148" s="72">
        <f t="shared" si="3"/>
        <v>2.37</v>
      </c>
      <c r="G148" s="74">
        <v>2.37</v>
      </c>
      <c r="H148" s="74">
        <v>0</v>
      </c>
      <c r="I148" s="74">
        <v>0</v>
      </c>
      <c r="J148" s="74">
        <v>0</v>
      </c>
      <c r="K148" s="74">
        <v>0</v>
      </c>
      <c r="L148" s="74">
        <v>0</v>
      </c>
      <c r="M148" s="51"/>
      <c r="N148" s="51"/>
      <c r="O148" s="51"/>
      <c r="P148" s="51"/>
      <c r="Q148" s="51"/>
      <c r="R148" s="51"/>
      <c r="S148" s="51"/>
    </row>
    <row r="149" spans="1:19" ht="18" customHeight="1">
      <c r="A149" s="75" t="s">
        <v>250</v>
      </c>
      <c r="B149" s="75"/>
      <c r="C149" s="73" t="s">
        <v>251</v>
      </c>
      <c r="D149" s="74">
        <v>8.2100000000000009</v>
      </c>
      <c r="E149" s="74">
        <v>8.2100000000000009</v>
      </c>
      <c r="F149" s="72">
        <f t="shared" si="3"/>
        <v>8.2100000000000009</v>
      </c>
      <c r="G149" s="74">
        <v>8.2100000000000009</v>
      </c>
      <c r="H149" s="74">
        <v>0</v>
      </c>
      <c r="I149" s="74">
        <v>0</v>
      </c>
      <c r="J149" s="74">
        <v>0</v>
      </c>
      <c r="K149" s="74">
        <v>0</v>
      </c>
      <c r="L149" s="74">
        <v>0</v>
      </c>
      <c r="M149" s="51"/>
      <c r="N149" s="51"/>
      <c r="O149" s="51"/>
      <c r="P149" s="51"/>
      <c r="Q149" s="51"/>
      <c r="R149" s="51"/>
      <c r="S149" s="51"/>
    </row>
    <row r="150" spans="1:19" ht="18" customHeight="1">
      <c r="A150" s="75"/>
      <c r="B150" s="75" t="s">
        <v>143</v>
      </c>
      <c r="C150" s="73" t="s">
        <v>252</v>
      </c>
      <c r="D150" s="74">
        <v>8.2100000000000009</v>
      </c>
      <c r="E150" s="74">
        <v>8.2100000000000009</v>
      </c>
      <c r="F150" s="72">
        <f t="shared" si="3"/>
        <v>8.2100000000000009</v>
      </c>
      <c r="G150" s="74">
        <v>8.2100000000000009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51"/>
      <c r="N150" s="51"/>
      <c r="O150" s="51"/>
      <c r="P150" s="51"/>
      <c r="Q150" s="51"/>
      <c r="R150" s="51"/>
      <c r="S150" s="51"/>
    </row>
    <row r="151" spans="1:19" ht="18" customHeight="1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</row>
  </sheetData>
  <mergeCells count="20">
    <mergeCell ref="A131:C131"/>
    <mergeCell ref="A6:A7"/>
    <mergeCell ref="B6:B7"/>
    <mergeCell ref="C4:C7"/>
    <mergeCell ref="D5:D7"/>
    <mergeCell ref="A4:B5"/>
    <mergeCell ref="A10:C10"/>
    <mergeCell ref="A39:C39"/>
    <mergeCell ref="A59:C59"/>
    <mergeCell ref="A77:C77"/>
    <mergeCell ref="A105:C10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5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G13" sqref="G13"/>
    </sheetView>
  </sheetViews>
  <sheetFormatPr defaultColWidth="9" defaultRowHeight="14"/>
  <cols>
    <col min="1" max="3" width="6.36328125" customWidth="1"/>
    <col min="4" max="4" width="27.6328125" customWidth="1"/>
    <col min="5" max="7" width="14.7265625" customWidth="1"/>
  </cols>
  <sheetData>
    <row r="1" spans="1:7" ht="38" customHeight="1">
      <c r="A1" s="111" t="s">
        <v>267</v>
      </c>
      <c r="B1" s="111"/>
      <c r="C1" s="111"/>
      <c r="D1" s="111"/>
      <c r="E1" s="111"/>
      <c r="F1" s="111"/>
      <c r="G1" s="111"/>
    </row>
    <row r="2" spans="1:7">
      <c r="A2" s="3" t="s">
        <v>40</v>
      </c>
      <c r="B2" s="36"/>
      <c r="C2" s="36"/>
      <c r="D2" s="36"/>
      <c r="E2" s="1"/>
      <c r="F2" s="1"/>
      <c r="G2" s="18" t="s">
        <v>1</v>
      </c>
    </row>
    <row r="3" spans="1:7">
      <c r="A3" s="166" t="s">
        <v>268</v>
      </c>
      <c r="B3" s="166"/>
      <c r="C3" s="166"/>
      <c r="D3" s="166"/>
      <c r="E3" s="139" t="s">
        <v>269</v>
      </c>
      <c r="F3" s="140"/>
      <c r="G3" s="141"/>
    </row>
    <row r="4" spans="1:7">
      <c r="A4" s="37" t="s">
        <v>104</v>
      </c>
      <c r="B4" s="37" t="s">
        <v>105</v>
      </c>
      <c r="C4" s="37" t="s">
        <v>106</v>
      </c>
      <c r="D4" s="37" t="s">
        <v>270</v>
      </c>
      <c r="E4" s="6" t="s">
        <v>98</v>
      </c>
      <c r="F4" s="6" t="s">
        <v>92</v>
      </c>
      <c r="G4" s="6" t="s">
        <v>93</v>
      </c>
    </row>
    <row r="5" spans="1:7">
      <c r="A5" s="37" t="s">
        <v>114</v>
      </c>
      <c r="B5" s="37" t="s">
        <v>115</v>
      </c>
      <c r="C5" s="37" t="s">
        <v>116</v>
      </c>
      <c r="D5" s="37" t="s">
        <v>117</v>
      </c>
      <c r="E5" s="37" t="s">
        <v>118</v>
      </c>
      <c r="F5" s="37" t="s">
        <v>119</v>
      </c>
      <c r="G5" s="37" t="s">
        <v>120</v>
      </c>
    </row>
    <row r="6" spans="1:7">
      <c r="A6" s="50"/>
      <c r="B6" s="50"/>
      <c r="C6" s="50"/>
      <c r="D6" s="63" t="s">
        <v>271</v>
      </c>
      <c r="E6" s="46">
        <f>G6+F6</f>
        <v>388.08</v>
      </c>
      <c r="F6" s="46"/>
      <c r="G6" s="46">
        <f>G7</f>
        <v>388.08</v>
      </c>
    </row>
    <row r="7" spans="1:7">
      <c r="A7" s="50" t="s">
        <v>272</v>
      </c>
      <c r="B7" s="50"/>
      <c r="C7" s="50"/>
      <c r="D7" s="50" t="s">
        <v>273</v>
      </c>
      <c r="E7" s="46">
        <f>G7+F7</f>
        <v>388.08</v>
      </c>
      <c r="F7" s="46"/>
      <c r="G7" s="46">
        <f>G8</f>
        <v>388.08</v>
      </c>
    </row>
    <row r="8" spans="1:7" ht="12" customHeight="1">
      <c r="A8" s="50"/>
      <c r="B8" s="50" t="s">
        <v>274</v>
      </c>
      <c r="C8" s="50"/>
      <c r="D8" s="64" t="s">
        <v>275</v>
      </c>
      <c r="E8" s="46">
        <f>G8+F8</f>
        <v>388.08</v>
      </c>
      <c r="F8" s="46"/>
      <c r="G8" s="46">
        <f>G9</f>
        <v>388.08</v>
      </c>
    </row>
    <row r="9" spans="1:7">
      <c r="A9" s="50"/>
      <c r="B9" s="50"/>
      <c r="C9" s="50" t="s">
        <v>143</v>
      </c>
      <c r="D9" s="50" t="s">
        <v>276</v>
      </c>
      <c r="E9" s="46">
        <f>G9+F9</f>
        <v>388.08</v>
      </c>
      <c r="F9" s="46"/>
      <c r="G9" s="46">
        <v>388.08</v>
      </c>
    </row>
    <row r="10" spans="1:7">
      <c r="A10" s="50"/>
      <c r="B10" s="50"/>
      <c r="C10" s="50"/>
      <c r="D10" s="50"/>
      <c r="E10" s="46"/>
      <c r="F10" s="46"/>
      <c r="G10" s="46"/>
    </row>
    <row r="11" spans="1:7">
      <c r="A11" s="50"/>
      <c r="B11" s="50"/>
      <c r="C11" s="50"/>
      <c r="D11" s="50"/>
      <c r="E11" s="46"/>
      <c r="F11" s="46"/>
      <c r="G11" s="46"/>
    </row>
    <row r="12" spans="1:7">
      <c r="A12" s="50"/>
      <c r="B12" s="50"/>
      <c r="C12" s="50"/>
      <c r="D12" s="50"/>
      <c r="E12" s="46"/>
      <c r="F12" s="46"/>
      <c r="G12" s="46"/>
    </row>
    <row r="13" spans="1:7">
      <c r="A13" s="50"/>
      <c r="B13" s="50"/>
      <c r="C13" s="50"/>
      <c r="D13" s="50"/>
      <c r="E13" s="46"/>
      <c r="F13" s="46"/>
      <c r="G13" s="46"/>
    </row>
    <row r="14" spans="1:7">
      <c r="A14" s="50"/>
      <c r="B14" s="50"/>
      <c r="C14" s="50"/>
      <c r="D14" s="50"/>
      <c r="E14" s="46"/>
      <c r="F14" s="46"/>
      <c r="G14" s="46"/>
    </row>
    <row r="15" spans="1:7">
      <c r="A15" s="50"/>
      <c r="B15" s="50"/>
      <c r="C15" s="50"/>
      <c r="D15" s="50"/>
      <c r="E15" s="46"/>
      <c r="F15" s="46"/>
      <c r="G15" s="46"/>
    </row>
    <row r="16" spans="1:7">
      <c r="A16" s="50"/>
      <c r="B16" s="50"/>
      <c r="C16" s="50"/>
      <c r="D16" s="50"/>
      <c r="E16" s="46"/>
      <c r="F16" s="46"/>
      <c r="G16" s="46"/>
    </row>
    <row r="17" spans="1:7">
      <c r="A17" s="50"/>
      <c r="B17" s="50"/>
      <c r="C17" s="50"/>
      <c r="D17" s="50"/>
      <c r="E17" s="46"/>
      <c r="F17" s="46"/>
      <c r="G17" s="46"/>
    </row>
    <row r="18" spans="1:7">
      <c r="A18" s="50"/>
      <c r="B18" s="50"/>
      <c r="C18" s="50"/>
      <c r="D18" s="50"/>
      <c r="E18" s="46"/>
      <c r="F18" s="46"/>
      <c r="G18" s="46"/>
    </row>
    <row r="19" spans="1:7">
      <c r="A19" s="50"/>
      <c r="B19" s="50"/>
      <c r="C19" s="50"/>
      <c r="D19" s="50"/>
      <c r="E19" s="46"/>
      <c r="F19" s="46"/>
      <c r="G19" s="46"/>
    </row>
    <row r="20" spans="1:7">
      <c r="A20" s="50"/>
      <c r="B20" s="50"/>
      <c r="C20" s="50"/>
      <c r="D20" s="50"/>
      <c r="E20" s="46"/>
      <c r="F20" s="46"/>
      <c r="G20" s="46"/>
    </row>
    <row r="21" spans="1:7">
      <c r="A21" s="50"/>
      <c r="B21" s="50"/>
      <c r="C21" s="50"/>
      <c r="D21" s="50"/>
      <c r="E21" s="46"/>
      <c r="F21" s="46"/>
      <c r="G21" s="46"/>
    </row>
    <row r="22" spans="1:7">
      <c r="A22" s="50"/>
      <c r="B22" s="50"/>
      <c r="C22" s="50"/>
      <c r="D22" s="50"/>
      <c r="E22" s="46"/>
      <c r="F22" s="46"/>
      <c r="G22" s="46"/>
    </row>
    <row r="23" spans="1:7">
      <c r="A23" s="50"/>
      <c r="B23" s="50"/>
      <c r="C23" s="50"/>
      <c r="D23" s="50"/>
      <c r="E23" s="46"/>
      <c r="F23" s="46"/>
      <c r="G23" s="46"/>
    </row>
    <row r="24" spans="1:7">
      <c r="A24" s="50"/>
      <c r="B24" s="50"/>
      <c r="C24" s="50"/>
      <c r="D24" s="50"/>
      <c r="E24" s="46"/>
      <c r="F24" s="46"/>
      <c r="G24" s="46"/>
    </row>
    <row r="25" spans="1:7">
      <c r="A25" s="50"/>
      <c r="B25" s="50"/>
      <c r="C25" s="50"/>
      <c r="D25" s="50"/>
      <c r="E25" s="46"/>
      <c r="F25" s="46"/>
      <c r="G25" s="46"/>
    </row>
    <row r="26" spans="1:7">
      <c r="A26" s="50"/>
      <c r="B26" s="50"/>
      <c r="C26" s="50"/>
      <c r="D26" s="50"/>
      <c r="E26" s="46"/>
      <c r="F26" s="46"/>
      <c r="G26" s="46"/>
    </row>
    <row r="27" spans="1:7">
      <c r="A27" s="50"/>
      <c r="B27" s="50"/>
      <c r="C27" s="50"/>
      <c r="D27" s="50"/>
      <c r="E27" s="46"/>
      <c r="F27" s="46"/>
      <c r="G27" s="46"/>
    </row>
    <row r="28" spans="1:7">
      <c r="A28" s="50"/>
      <c r="B28" s="50"/>
      <c r="C28" s="50"/>
      <c r="D28" s="50"/>
      <c r="E28" s="46"/>
      <c r="F28" s="46"/>
      <c r="G28" s="46"/>
    </row>
    <row r="29" spans="1:7">
      <c r="A29" s="50"/>
      <c r="B29" s="50"/>
      <c r="C29" s="50"/>
      <c r="D29" s="50"/>
      <c r="E29" s="46"/>
      <c r="F29" s="46"/>
      <c r="G29" s="46"/>
    </row>
    <row r="30" spans="1:7">
      <c r="A30" s="50"/>
      <c r="B30" s="50"/>
      <c r="C30" s="50"/>
      <c r="D30" s="50"/>
      <c r="E30" s="46"/>
      <c r="F30" s="46"/>
      <c r="G30" s="46"/>
    </row>
    <row r="31" spans="1:7">
      <c r="A31" s="50"/>
      <c r="B31" s="50"/>
      <c r="C31" s="50"/>
      <c r="D31" s="50"/>
      <c r="E31" s="46"/>
      <c r="F31" s="46"/>
      <c r="G31" s="46"/>
    </row>
    <row r="32" spans="1:7">
      <c r="A32" s="50"/>
      <c r="B32" s="50"/>
      <c r="C32" s="50"/>
      <c r="D32" s="50"/>
      <c r="E32" s="46"/>
      <c r="F32" s="46"/>
      <c r="G32" s="46"/>
    </row>
    <row r="33" spans="1:7">
      <c r="A33" s="50"/>
      <c r="B33" s="50"/>
      <c r="C33" s="50"/>
      <c r="D33" s="50"/>
      <c r="E33" s="46"/>
      <c r="F33" s="46"/>
      <c r="G33" s="46"/>
    </row>
    <row r="34" spans="1:7">
      <c r="A34" s="50"/>
      <c r="B34" s="50"/>
      <c r="C34" s="50"/>
      <c r="D34" s="50"/>
      <c r="E34" s="46"/>
      <c r="F34" s="46"/>
      <c r="G34" s="46"/>
    </row>
    <row r="35" spans="1:7">
      <c r="A35" s="50"/>
      <c r="B35" s="50"/>
      <c r="C35" s="50"/>
      <c r="D35" s="50"/>
      <c r="E35" s="46"/>
      <c r="F35" s="46"/>
      <c r="G35" s="46"/>
    </row>
    <row r="36" spans="1:7">
      <c r="A36" s="50"/>
      <c r="B36" s="50"/>
      <c r="C36" s="50"/>
      <c r="D36" s="50"/>
      <c r="E36" s="46"/>
      <c r="F36" s="46"/>
      <c r="G36" s="46"/>
    </row>
    <row r="37" spans="1:7">
      <c r="A37" s="50"/>
      <c r="B37" s="50"/>
      <c r="C37" s="50"/>
      <c r="D37" s="50"/>
      <c r="E37" s="46"/>
      <c r="F37" s="46"/>
      <c r="G37" s="46"/>
    </row>
    <row r="38" spans="1:7">
      <c r="A38" s="50"/>
      <c r="B38" s="50"/>
      <c r="C38" s="50"/>
      <c r="D38" s="50"/>
      <c r="E38" s="46"/>
      <c r="F38" s="46"/>
      <c r="G38" s="46"/>
    </row>
    <row r="39" spans="1:7">
      <c r="A39" s="50"/>
      <c r="B39" s="50"/>
      <c r="C39" s="50"/>
      <c r="D39" s="50"/>
      <c r="E39" s="46"/>
      <c r="F39" s="46"/>
      <c r="G39" s="46"/>
    </row>
    <row r="40" spans="1:7">
      <c r="A40" s="50"/>
      <c r="B40" s="50"/>
      <c r="C40" s="50"/>
      <c r="D40" s="50"/>
      <c r="E40" s="46"/>
      <c r="F40" s="46"/>
      <c r="G40" s="46"/>
    </row>
    <row r="41" spans="1:7">
      <c r="A41" s="50"/>
      <c r="B41" s="50"/>
      <c r="C41" s="50"/>
      <c r="D41" s="50"/>
      <c r="E41" s="46"/>
      <c r="F41" s="46"/>
      <c r="G41" s="46"/>
    </row>
    <row r="42" spans="1:7">
      <c r="A42" s="50"/>
      <c r="B42" s="50"/>
      <c r="C42" s="50"/>
      <c r="D42" s="50"/>
      <c r="E42" s="46"/>
      <c r="F42" s="46"/>
      <c r="G42" s="46"/>
    </row>
    <row r="43" spans="1:7">
      <c r="A43" s="50"/>
      <c r="B43" s="50"/>
      <c r="C43" s="50"/>
      <c r="D43" s="50"/>
      <c r="E43" s="46"/>
      <c r="F43" s="46"/>
      <c r="G43" s="46"/>
    </row>
    <row r="44" spans="1:7">
      <c r="A44" s="50"/>
      <c r="B44" s="50"/>
      <c r="C44" s="50"/>
      <c r="D44" s="50"/>
      <c r="E44" s="46"/>
      <c r="F44" s="46"/>
      <c r="G44" s="46"/>
    </row>
    <row r="45" spans="1:7">
      <c r="A45" s="50"/>
      <c r="B45" s="50"/>
      <c r="C45" s="50"/>
      <c r="D45" s="50"/>
      <c r="E45" s="46"/>
      <c r="F45" s="46"/>
      <c r="G45" s="46"/>
    </row>
  </sheetData>
  <mergeCells count="3">
    <mergeCell ref="A1:G1"/>
    <mergeCell ref="A3:D3"/>
    <mergeCell ref="E3:G3"/>
  </mergeCells>
  <phoneticPr fontId="25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workbookViewId="0">
      <selection activeCell="I131" sqref="I131"/>
    </sheetView>
  </sheetViews>
  <sheetFormatPr defaultColWidth="9" defaultRowHeight="14"/>
  <cols>
    <col min="1" max="1" width="10.7265625" customWidth="1"/>
    <col min="2" max="2" width="23.36328125" customWidth="1"/>
    <col min="3" max="3" width="22" customWidth="1"/>
    <col min="4" max="5" width="20.6328125" customWidth="1"/>
    <col min="6" max="6" width="10.36328125"/>
    <col min="12" max="12" width="26.90625" customWidth="1"/>
    <col min="13" max="14" width="11.6328125"/>
    <col min="15" max="15" width="10.36328125"/>
  </cols>
  <sheetData>
    <row r="1" spans="1:18" ht="20.149999999999999" customHeight="1">
      <c r="A1" s="114"/>
      <c r="B1" s="114"/>
      <c r="C1" s="114"/>
      <c r="D1" s="114"/>
      <c r="E1" s="114"/>
    </row>
    <row r="2" spans="1:18" ht="40" customHeight="1">
      <c r="A2" s="111" t="s">
        <v>277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</row>
    <row r="3" spans="1:18" ht="40" customHeight="1">
      <c r="A3" s="3" t="s">
        <v>40</v>
      </c>
      <c r="B3" s="36"/>
      <c r="C3" s="36"/>
      <c r="D3" s="1"/>
      <c r="E3" s="1"/>
      <c r="F3" s="1"/>
      <c r="G3" s="1"/>
      <c r="H3" s="1"/>
      <c r="I3" s="1"/>
      <c r="J3" s="36"/>
      <c r="K3" s="36"/>
      <c r="L3" s="36"/>
      <c r="M3" s="1"/>
      <c r="N3" s="1"/>
      <c r="O3" s="1"/>
      <c r="P3" s="1"/>
      <c r="Q3" s="1"/>
      <c r="R3" s="18" t="s">
        <v>1</v>
      </c>
    </row>
    <row r="4" spans="1:18" ht="20.149999999999999" customHeight="1">
      <c r="A4" s="139" t="s">
        <v>3</v>
      </c>
      <c r="B4" s="140"/>
      <c r="C4" s="140"/>
      <c r="D4" s="140"/>
      <c r="E4" s="140"/>
      <c r="F4" s="140"/>
      <c r="G4" s="140"/>
      <c r="H4" s="140"/>
      <c r="I4" s="141"/>
      <c r="J4" s="115" t="s">
        <v>3</v>
      </c>
      <c r="K4" s="115"/>
      <c r="L4" s="115"/>
      <c r="M4" s="115"/>
      <c r="N4" s="115"/>
      <c r="O4" s="115"/>
      <c r="P4" s="115"/>
      <c r="Q4" s="115"/>
      <c r="R4" s="115"/>
    </row>
    <row r="5" spans="1:18" ht="30" customHeight="1">
      <c r="A5" s="166" t="s">
        <v>278</v>
      </c>
      <c r="B5" s="166"/>
      <c r="C5" s="166"/>
      <c r="D5" s="139" t="s">
        <v>208</v>
      </c>
      <c r="E5" s="140"/>
      <c r="F5" s="141"/>
      <c r="G5" s="139" t="s">
        <v>279</v>
      </c>
      <c r="H5" s="140"/>
      <c r="I5" s="141"/>
      <c r="J5" s="166" t="s">
        <v>280</v>
      </c>
      <c r="K5" s="166"/>
      <c r="L5" s="166"/>
      <c r="M5" s="139" t="s">
        <v>208</v>
      </c>
      <c r="N5" s="140"/>
      <c r="O5" s="141"/>
      <c r="P5" s="139" t="s">
        <v>279</v>
      </c>
      <c r="Q5" s="140"/>
      <c r="R5" s="141"/>
    </row>
    <row r="6" spans="1:18">
      <c r="A6" s="37" t="s">
        <v>104</v>
      </c>
      <c r="B6" s="37" t="s">
        <v>105</v>
      </c>
      <c r="C6" s="37" t="s">
        <v>270</v>
      </c>
      <c r="D6" s="6" t="s">
        <v>102</v>
      </c>
      <c r="E6" s="6" t="s">
        <v>92</v>
      </c>
      <c r="F6" s="6" t="s">
        <v>93</v>
      </c>
      <c r="G6" s="6" t="s">
        <v>102</v>
      </c>
      <c r="H6" s="6" t="s">
        <v>92</v>
      </c>
      <c r="I6" s="6" t="s">
        <v>93</v>
      </c>
      <c r="J6" s="37" t="s">
        <v>104</v>
      </c>
      <c r="K6" s="37" t="s">
        <v>105</v>
      </c>
      <c r="L6" s="37" t="s">
        <v>270</v>
      </c>
      <c r="M6" s="6" t="s">
        <v>102</v>
      </c>
      <c r="N6" s="6" t="s">
        <v>92</v>
      </c>
      <c r="O6" s="6" t="s">
        <v>93</v>
      </c>
      <c r="P6" s="6" t="s">
        <v>102</v>
      </c>
      <c r="Q6" s="6" t="s">
        <v>92</v>
      </c>
      <c r="R6" s="6" t="s">
        <v>93</v>
      </c>
    </row>
    <row r="7" spans="1:18">
      <c r="A7" s="37" t="s">
        <v>114</v>
      </c>
      <c r="B7" s="37" t="s">
        <v>115</v>
      </c>
      <c r="C7" s="37" t="s">
        <v>116</v>
      </c>
      <c r="D7" s="37" t="s">
        <v>117</v>
      </c>
      <c r="E7" s="37" t="s">
        <v>118</v>
      </c>
      <c r="F7" s="37" t="s">
        <v>119</v>
      </c>
      <c r="G7" s="37" t="s">
        <v>120</v>
      </c>
      <c r="H7" s="37" t="s">
        <v>121</v>
      </c>
      <c r="I7" s="37" t="s">
        <v>122</v>
      </c>
      <c r="J7" s="37" t="s">
        <v>123</v>
      </c>
      <c r="K7" s="37" t="s">
        <v>124</v>
      </c>
      <c r="L7" s="37" t="s">
        <v>125</v>
      </c>
      <c r="M7" s="37" t="s">
        <v>126</v>
      </c>
      <c r="N7" s="37" t="s">
        <v>127</v>
      </c>
      <c r="O7" s="37" t="s">
        <v>128</v>
      </c>
      <c r="P7" s="37" t="s">
        <v>129</v>
      </c>
      <c r="Q7" s="37" t="s">
        <v>130</v>
      </c>
      <c r="R7" s="37" t="s">
        <v>131</v>
      </c>
    </row>
    <row r="8" spans="1:18">
      <c r="A8" s="38" t="s">
        <v>281</v>
      </c>
      <c r="B8" s="39" t="s">
        <v>282</v>
      </c>
      <c r="C8" s="40" t="s">
        <v>283</v>
      </c>
      <c r="D8" s="41">
        <f>SUM(D9:D12)</f>
        <v>374.951752</v>
      </c>
      <c r="E8" s="41">
        <f>SUM(E9:E12)</f>
        <v>374.951752</v>
      </c>
      <c r="F8" s="41">
        <f>SUM(F9:F12)</f>
        <v>0</v>
      </c>
      <c r="G8" s="41">
        <v>0</v>
      </c>
      <c r="H8" s="41">
        <v>0</v>
      </c>
      <c r="I8" s="43">
        <v>0</v>
      </c>
      <c r="J8" s="44" t="s">
        <v>222</v>
      </c>
      <c r="K8" s="44"/>
      <c r="L8" s="45" t="s">
        <v>99</v>
      </c>
      <c r="M8" s="41">
        <f>N8+O8</f>
        <v>954.103835</v>
      </c>
      <c r="N8" s="41">
        <f>SUM(N9:N21)</f>
        <v>918.96303499999999</v>
      </c>
      <c r="O8" s="41">
        <f>SUM(O9:O21)</f>
        <v>35.140799999999999</v>
      </c>
      <c r="P8" s="46"/>
      <c r="Q8" s="46"/>
      <c r="R8" s="46"/>
    </row>
    <row r="9" spans="1:18">
      <c r="A9" s="39"/>
      <c r="B9" s="39" t="s">
        <v>284</v>
      </c>
      <c r="C9" s="42" t="s">
        <v>285</v>
      </c>
      <c r="D9" s="41">
        <f t="shared" ref="D9:D36" si="0">E9+F9</f>
        <v>299.72012799999999</v>
      </c>
      <c r="E9" s="41">
        <v>299.72012799999999</v>
      </c>
      <c r="F9" s="41">
        <v>0</v>
      </c>
      <c r="G9" s="41">
        <v>0</v>
      </c>
      <c r="H9" s="41">
        <v>0</v>
      </c>
      <c r="I9" s="43">
        <v>0</v>
      </c>
      <c r="J9" s="44"/>
      <c r="K9" s="44" t="s">
        <v>145</v>
      </c>
      <c r="L9" s="45" t="s">
        <v>286</v>
      </c>
      <c r="M9" s="41">
        <f t="shared" ref="M9:M40" si="1">N9+O9</f>
        <v>242.28228000000001</v>
      </c>
      <c r="N9" s="41">
        <v>231.47988000000001</v>
      </c>
      <c r="O9" s="41">
        <v>10.8024</v>
      </c>
      <c r="P9" s="46"/>
      <c r="Q9" s="46"/>
      <c r="R9" s="46"/>
    </row>
    <row r="10" spans="1:18">
      <c r="A10" s="39"/>
      <c r="B10" s="39" t="s">
        <v>287</v>
      </c>
      <c r="C10" s="42" t="s">
        <v>288</v>
      </c>
      <c r="D10" s="41">
        <f t="shared" si="0"/>
        <v>54.670583999999998</v>
      </c>
      <c r="E10" s="41">
        <v>54.670583999999998</v>
      </c>
      <c r="F10" s="41">
        <v>0</v>
      </c>
      <c r="G10" s="41">
        <v>0</v>
      </c>
      <c r="H10" s="41">
        <v>0</v>
      </c>
      <c r="I10" s="43">
        <v>0</v>
      </c>
      <c r="J10" s="44"/>
      <c r="K10" s="44" t="s">
        <v>143</v>
      </c>
      <c r="L10" s="45" t="s">
        <v>289</v>
      </c>
      <c r="M10" s="41">
        <f t="shared" si="1"/>
        <v>268.40519999999998</v>
      </c>
      <c r="N10" s="41">
        <v>260.5548</v>
      </c>
      <c r="O10" s="41">
        <v>7.8503999999999996</v>
      </c>
      <c r="P10" s="46"/>
      <c r="Q10" s="46"/>
      <c r="R10" s="46"/>
    </row>
    <row r="11" spans="1:18">
      <c r="A11" s="39"/>
      <c r="B11" s="39" t="s">
        <v>290</v>
      </c>
      <c r="C11" s="42" t="s">
        <v>291</v>
      </c>
      <c r="D11" s="41">
        <f t="shared" si="0"/>
        <v>20.561039999999998</v>
      </c>
      <c r="E11" s="41">
        <v>20.561039999999998</v>
      </c>
      <c r="F11" s="41">
        <v>0</v>
      </c>
      <c r="G11" s="41">
        <v>0</v>
      </c>
      <c r="H11" s="41">
        <v>0</v>
      </c>
      <c r="I11" s="43">
        <v>0</v>
      </c>
      <c r="J11" s="44"/>
      <c r="K11" s="44" t="s">
        <v>157</v>
      </c>
      <c r="L11" s="45" t="s">
        <v>292</v>
      </c>
      <c r="M11" s="41">
        <f t="shared" si="1"/>
        <v>15.579000000000001</v>
      </c>
      <c r="N11" s="41">
        <v>15.579000000000001</v>
      </c>
      <c r="O11" s="41">
        <v>0</v>
      </c>
      <c r="P11" s="46"/>
      <c r="Q11" s="46"/>
      <c r="R11" s="46"/>
    </row>
    <row r="12" spans="1:18">
      <c r="A12" s="39"/>
      <c r="B12" s="39" t="s">
        <v>293</v>
      </c>
      <c r="C12" s="42" t="s">
        <v>294</v>
      </c>
      <c r="D12" s="41">
        <f t="shared" si="0"/>
        <v>0</v>
      </c>
      <c r="E12" s="41">
        <v>0</v>
      </c>
      <c r="F12" s="41">
        <v>0</v>
      </c>
      <c r="G12" s="41">
        <v>0</v>
      </c>
      <c r="H12" s="41">
        <v>0</v>
      </c>
      <c r="I12" s="43">
        <v>0</v>
      </c>
      <c r="J12" s="44"/>
      <c r="K12" s="44" t="s">
        <v>238</v>
      </c>
      <c r="L12" s="45" t="s">
        <v>295</v>
      </c>
      <c r="M12" s="41">
        <f t="shared" si="1"/>
        <v>0</v>
      </c>
      <c r="N12" s="41">
        <v>0</v>
      </c>
      <c r="O12" s="41">
        <v>0</v>
      </c>
      <c r="P12" s="46"/>
      <c r="Q12" s="46"/>
      <c r="R12" s="46"/>
    </row>
    <row r="13" spans="1:18">
      <c r="A13" s="38" t="s">
        <v>296</v>
      </c>
      <c r="B13" s="38" t="s">
        <v>282</v>
      </c>
      <c r="C13" s="40" t="s">
        <v>297</v>
      </c>
      <c r="D13" s="41">
        <f>SUM(D14:D23)</f>
        <v>132.84005100000002</v>
      </c>
      <c r="E13" s="41">
        <f>SUM(E14:E23)</f>
        <v>86.540051000000005</v>
      </c>
      <c r="F13" s="41">
        <f>SUM(F14:F23)</f>
        <v>46.3</v>
      </c>
      <c r="G13" s="41">
        <v>0</v>
      </c>
      <c r="H13" s="41">
        <v>0</v>
      </c>
      <c r="I13" s="43">
        <v>0</v>
      </c>
      <c r="J13" s="44"/>
      <c r="K13" s="44" t="s">
        <v>170</v>
      </c>
      <c r="L13" s="45" t="s">
        <v>298</v>
      </c>
      <c r="M13" s="41">
        <f t="shared" si="1"/>
        <v>223.042</v>
      </c>
      <c r="N13" s="41">
        <v>206.554</v>
      </c>
      <c r="O13" s="41">
        <v>16.488</v>
      </c>
      <c r="P13" s="46"/>
      <c r="Q13" s="46"/>
      <c r="R13" s="46"/>
    </row>
    <row r="14" spans="1:18" ht="28">
      <c r="A14" s="39"/>
      <c r="B14" s="39" t="s">
        <v>284</v>
      </c>
      <c r="C14" s="42" t="s">
        <v>299</v>
      </c>
      <c r="D14" s="41">
        <f t="shared" si="0"/>
        <v>129.84005100000002</v>
      </c>
      <c r="E14" s="41">
        <f>38.290051+45.25</f>
        <v>83.540051000000005</v>
      </c>
      <c r="F14" s="41">
        <f>5+41.3</f>
        <v>46.3</v>
      </c>
      <c r="G14" s="41">
        <v>0</v>
      </c>
      <c r="H14" s="41">
        <v>0</v>
      </c>
      <c r="I14" s="43">
        <v>0</v>
      </c>
      <c r="J14" s="44"/>
      <c r="K14" s="44" t="s">
        <v>153</v>
      </c>
      <c r="L14" s="45" t="s">
        <v>300</v>
      </c>
      <c r="M14" s="41">
        <f t="shared" si="1"/>
        <v>92.655000000000001</v>
      </c>
      <c r="N14" s="41">
        <v>92.655000000000001</v>
      </c>
      <c r="O14" s="41">
        <v>0</v>
      </c>
      <c r="P14" s="46"/>
      <c r="Q14" s="46"/>
      <c r="R14" s="46"/>
    </row>
    <row r="15" spans="1:18">
      <c r="A15" s="39"/>
      <c r="B15" s="39" t="s">
        <v>287</v>
      </c>
      <c r="C15" s="42" t="s">
        <v>301</v>
      </c>
      <c r="D15" s="41">
        <f t="shared" si="0"/>
        <v>0</v>
      </c>
      <c r="E15" s="41">
        <v>0</v>
      </c>
      <c r="F15" s="41">
        <v>0</v>
      </c>
      <c r="G15" s="41">
        <v>0</v>
      </c>
      <c r="H15" s="41">
        <v>0</v>
      </c>
      <c r="I15" s="43">
        <v>0</v>
      </c>
      <c r="J15" s="44"/>
      <c r="K15" s="44" t="s">
        <v>160</v>
      </c>
      <c r="L15" s="45" t="s">
        <v>302</v>
      </c>
      <c r="M15" s="41">
        <f t="shared" si="1"/>
        <v>0</v>
      </c>
      <c r="N15" s="41">
        <v>0</v>
      </c>
      <c r="O15" s="41">
        <v>0</v>
      </c>
      <c r="P15" s="46"/>
      <c r="Q15" s="46"/>
      <c r="R15" s="46"/>
    </row>
    <row r="16" spans="1:18">
      <c r="A16" s="39"/>
      <c r="B16" s="39" t="s">
        <v>290</v>
      </c>
      <c r="C16" s="42" t="s">
        <v>303</v>
      </c>
      <c r="D16" s="41">
        <f t="shared" si="0"/>
        <v>0</v>
      </c>
      <c r="E16" s="41">
        <v>0</v>
      </c>
      <c r="F16" s="41">
        <v>0</v>
      </c>
      <c r="G16" s="41">
        <v>0</v>
      </c>
      <c r="H16" s="41">
        <v>0</v>
      </c>
      <c r="I16" s="43">
        <v>0</v>
      </c>
      <c r="J16" s="44"/>
      <c r="K16" s="44" t="s">
        <v>123</v>
      </c>
      <c r="L16" s="45" t="s">
        <v>304</v>
      </c>
      <c r="M16" s="41">
        <f t="shared" si="1"/>
        <v>44.769599999999997</v>
      </c>
      <c r="N16" s="41">
        <v>44.769599999999997</v>
      </c>
      <c r="O16" s="41">
        <v>0</v>
      </c>
      <c r="P16" s="46"/>
      <c r="Q16" s="46"/>
      <c r="R16" s="46"/>
    </row>
    <row r="17" spans="1:18">
      <c r="A17" s="39"/>
      <c r="B17" s="39" t="s">
        <v>305</v>
      </c>
      <c r="C17" s="42" t="s">
        <v>306</v>
      </c>
      <c r="D17" s="41">
        <f t="shared" si="0"/>
        <v>0</v>
      </c>
      <c r="E17" s="41">
        <v>0</v>
      </c>
      <c r="F17" s="41">
        <v>0</v>
      </c>
      <c r="G17" s="41">
        <v>0</v>
      </c>
      <c r="H17" s="41">
        <v>0</v>
      </c>
      <c r="I17" s="43">
        <v>0</v>
      </c>
      <c r="J17" s="44"/>
      <c r="K17" s="44" t="s">
        <v>124</v>
      </c>
      <c r="L17" s="45" t="s">
        <v>307</v>
      </c>
      <c r="M17" s="41">
        <f t="shared" si="1"/>
        <v>2.23848</v>
      </c>
      <c r="N17" s="41">
        <v>2.23848</v>
      </c>
      <c r="O17" s="41">
        <v>0</v>
      </c>
      <c r="P17" s="46"/>
      <c r="Q17" s="46"/>
      <c r="R17" s="46"/>
    </row>
    <row r="18" spans="1:18">
      <c r="A18" s="39"/>
      <c r="B18" s="39" t="s">
        <v>308</v>
      </c>
      <c r="C18" s="42" t="s">
        <v>309</v>
      </c>
      <c r="D18" s="41">
        <f t="shared" si="0"/>
        <v>0</v>
      </c>
      <c r="E18" s="41">
        <v>0</v>
      </c>
      <c r="F18" s="41">
        <v>0</v>
      </c>
      <c r="G18" s="41">
        <v>0</v>
      </c>
      <c r="H18" s="41">
        <v>0</v>
      </c>
      <c r="I18" s="43">
        <v>0</v>
      </c>
      <c r="J18" s="44"/>
      <c r="K18" s="44" t="s">
        <v>125</v>
      </c>
      <c r="L18" s="45" t="s">
        <v>310</v>
      </c>
      <c r="M18" s="41">
        <f t="shared" si="1"/>
        <v>11.408754999999999</v>
      </c>
      <c r="N18" s="41">
        <v>11.408754999999999</v>
      </c>
      <c r="O18" s="41">
        <v>0</v>
      </c>
      <c r="P18" s="46"/>
      <c r="Q18" s="46"/>
      <c r="R18" s="46"/>
    </row>
    <row r="19" spans="1:18">
      <c r="A19" s="39"/>
      <c r="B19" s="39" t="s">
        <v>311</v>
      </c>
      <c r="C19" s="42" t="s">
        <v>312</v>
      </c>
      <c r="D19" s="41">
        <f t="shared" si="0"/>
        <v>1</v>
      </c>
      <c r="E19" s="41">
        <v>1</v>
      </c>
      <c r="F19" s="41">
        <v>0</v>
      </c>
      <c r="G19" s="41">
        <v>0</v>
      </c>
      <c r="H19" s="41">
        <v>0</v>
      </c>
      <c r="I19" s="43">
        <v>0</v>
      </c>
      <c r="J19" s="44"/>
      <c r="K19" s="44" t="s">
        <v>126</v>
      </c>
      <c r="L19" s="45" t="s">
        <v>291</v>
      </c>
      <c r="M19" s="41">
        <f t="shared" si="1"/>
        <v>53.723520000000001</v>
      </c>
      <c r="N19" s="41">
        <v>53.723520000000001</v>
      </c>
      <c r="O19" s="41">
        <v>0</v>
      </c>
      <c r="P19" s="46"/>
      <c r="Q19" s="46"/>
      <c r="R19" s="46"/>
    </row>
    <row r="20" spans="1:18" ht="12" customHeight="1">
      <c r="A20" s="39"/>
      <c r="B20" s="39" t="s">
        <v>313</v>
      </c>
      <c r="C20" s="42" t="s">
        <v>314</v>
      </c>
      <c r="D20" s="41">
        <f t="shared" si="0"/>
        <v>0</v>
      </c>
      <c r="E20" s="41">
        <v>0</v>
      </c>
      <c r="F20" s="41">
        <v>0</v>
      </c>
      <c r="G20" s="41">
        <v>0</v>
      </c>
      <c r="H20" s="41">
        <v>0</v>
      </c>
      <c r="I20" s="43">
        <v>0</v>
      </c>
      <c r="J20" s="44"/>
      <c r="K20" s="44" t="s">
        <v>127</v>
      </c>
      <c r="L20" s="45" t="s">
        <v>315</v>
      </c>
      <c r="M20" s="41">
        <f t="shared" si="1"/>
        <v>0</v>
      </c>
      <c r="N20" s="41">
        <v>0</v>
      </c>
      <c r="O20" s="41">
        <v>0</v>
      </c>
      <c r="P20" s="46"/>
      <c r="Q20" s="46"/>
      <c r="R20" s="46"/>
    </row>
    <row r="21" spans="1:18">
      <c r="A21" s="39"/>
      <c r="B21" s="39" t="s">
        <v>316</v>
      </c>
      <c r="C21" s="42" t="s">
        <v>317</v>
      </c>
      <c r="D21" s="41">
        <f t="shared" si="0"/>
        <v>2</v>
      </c>
      <c r="E21" s="41">
        <v>2</v>
      </c>
      <c r="F21" s="41">
        <v>0</v>
      </c>
      <c r="G21" s="41">
        <v>0</v>
      </c>
      <c r="H21" s="41">
        <v>0</v>
      </c>
      <c r="I21" s="43">
        <v>0</v>
      </c>
      <c r="J21" s="44"/>
      <c r="K21" s="44" t="s">
        <v>147</v>
      </c>
      <c r="L21" s="45" t="s">
        <v>294</v>
      </c>
      <c r="M21" s="41">
        <f t="shared" si="1"/>
        <v>0</v>
      </c>
      <c r="N21" s="41">
        <v>0</v>
      </c>
      <c r="O21" s="41">
        <v>0</v>
      </c>
      <c r="P21" s="46"/>
      <c r="Q21" s="46"/>
      <c r="R21" s="46"/>
    </row>
    <row r="22" spans="1:18">
      <c r="A22" s="39"/>
      <c r="B22" s="39" t="s">
        <v>318</v>
      </c>
      <c r="C22" s="42" t="s">
        <v>319</v>
      </c>
      <c r="D22" s="41">
        <f t="shared" si="0"/>
        <v>0</v>
      </c>
      <c r="E22" s="41">
        <v>0</v>
      </c>
      <c r="F22" s="41">
        <v>0</v>
      </c>
      <c r="G22" s="41">
        <v>0</v>
      </c>
      <c r="H22" s="41">
        <v>0</v>
      </c>
      <c r="I22" s="43">
        <v>0</v>
      </c>
      <c r="J22" s="44" t="s">
        <v>234</v>
      </c>
      <c r="K22" s="44"/>
      <c r="L22" s="45" t="s">
        <v>100</v>
      </c>
      <c r="M22" s="41">
        <f t="shared" si="1"/>
        <v>404.72354999999999</v>
      </c>
      <c r="N22" s="41">
        <f>SUM(N23:N49)</f>
        <v>244.56434999999996</v>
      </c>
      <c r="O22" s="41">
        <f>SUM(O23:O49)</f>
        <v>160.15920000000003</v>
      </c>
      <c r="P22" s="46"/>
      <c r="Q22" s="46"/>
      <c r="R22" s="46"/>
    </row>
    <row r="23" spans="1:18">
      <c r="A23" s="39"/>
      <c r="B23" s="39" t="s">
        <v>293</v>
      </c>
      <c r="C23" s="42" t="s">
        <v>320</v>
      </c>
      <c r="D23" s="41">
        <f t="shared" si="0"/>
        <v>0</v>
      </c>
      <c r="E23" s="41">
        <v>0</v>
      </c>
      <c r="F23" s="41">
        <v>0</v>
      </c>
      <c r="G23" s="41">
        <v>0</v>
      </c>
      <c r="H23" s="41">
        <v>0</v>
      </c>
      <c r="I23" s="43">
        <v>0</v>
      </c>
      <c r="J23" s="44"/>
      <c r="K23" s="44" t="s">
        <v>145</v>
      </c>
      <c r="L23" s="45" t="s">
        <v>321</v>
      </c>
      <c r="M23" s="41">
        <f t="shared" si="1"/>
        <v>143.14499999999998</v>
      </c>
      <c r="N23" s="41">
        <f>38.325+45.25</f>
        <v>83.575000000000003</v>
      </c>
      <c r="O23" s="41">
        <f>18.27+41.3</f>
        <v>59.569999999999993</v>
      </c>
      <c r="P23" s="46"/>
      <c r="Q23" s="46"/>
      <c r="R23" s="46"/>
    </row>
    <row r="24" spans="1:18">
      <c r="A24" s="38" t="s">
        <v>322</v>
      </c>
      <c r="B24" s="38" t="s">
        <v>282</v>
      </c>
      <c r="C24" s="40" t="s">
        <v>323</v>
      </c>
      <c r="D24" s="41">
        <f t="shared" si="0"/>
        <v>135</v>
      </c>
      <c r="E24" s="41">
        <f>SUM(E25:E31)</f>
        <v>4</v>
      </c>
      <c r="F24" s="41">
        <f>SUM(F25:F31)</f>
        <v>131</v>
      </c>
      <c r="G24" s="41">
        <v>0</v>
      </c>
      <c r="H24" s="41">
        <v>0</v>
      </c>
      <c r="I24" s="43">
        <v>0</v>
      </c>
      <c r="J24" s="44"/>
      <c r="K24" s="44" t="s">
        <v>143</v>
      </c>
      <c r="L24" s="45" t="s">
        <v>324</v>
      </c>
      <c r="M24" s="41">
        <f t="shared" si="1"/>
        <v>0</v>
      </c>
      <c r="N24" s="41">
        <v>0</v>
      </c>
      <c r="O24" s="41">
        <v>0</v>
      </c>
      <c r="P24" s="46"/>
      <c r="Q24" s="46"/>
      <c r="R24" s="46"/>
    </row>
    <row r="25" spans="1:18">
      <c r="A25" s="39"/>
      <c r="B25" s="39" t="s">
        <v>284</v>
      </c>
      <c r="C25" s="42" t="s">
        <v>325</v>
      </c>
      <c r="D25" s="41">
        <f t="shared" si="0"/>
        <v>131</v>
      </c>
      <c r="E25" s="41">
        <v>0</v>
      </c>
      <c r="F25" s="41">
        <v>131</v>
      </c>
      <c r="G25" s="41">
        <v>0</v>
      </c>
      <c r="H25" s="41">
        <v>0</v>
      </c>
      <c r="I25" s="43">
        <v>0</v>
      </c>
      <c r="J25" s="44"/>
      <c r="K25" s="44" t="s">
        <v>157</v>
      </c>
      <c r="L25" s="45" t="s">
        <v>326</v>
      </c>
      <c r="M25" s="41">
        <f t="shared" si="1"/>
        <v>0</v>
      </c>
      <c r="N25" s="41">
        <v>0</v>
      </c>
      <c r="O25" s="41">
        <v>0</v>
      </c>
      <c r="P25" s="46"/>
      <c r="Q25" s="46"/>
      <c r="R25" s="46"/>
    </row>
    <row r="26" spans="1:18">
      <c r="A26" s="39"/>
      <c r="B26" s="39" t="s">
        <v>287</v>
      </c>
      <c r="C26" s="42" t="s">
        <v>327</v>
      </c>
      <c r="D26" s="41">
        <f t="shared" si="0"/>
        <v>0</v>
      </c>
      <c r="E26" s="41">
        <v>0</v>
      </c>
      <c r="F26" s="41">
        <v>0</v>
      </c>
      <c r="G26" s="41">
        <v>0</v>
      </c>
      <c r="H26" s="41">
        <v>0</v>
      </c>
      <c r="I26" s="43">
        <v>0</v>
      </c>
      <c r="J26" s="44"/>
      <c r="K26" s="44" t="s">
        <v>166</v>
      </c>
      <c r="L26" s="45" t="s">
        <v>328</v>
      </c>
      <c r="M26" s="41">
        <f t="shared" si="1"/>
        <v>0</v>
      </c>
      <c r="N26" s="41">
        <v>0</v>
      </c>
      <c r="O26" s="41">
        <v>0</v>
      </c>
      <c r="P26" s="46"/>
      <c r="Q26" s="46"/>
      <c r="R26" s="46"/>
    </row>
    <row r="27" spans="1:18">
      <c r="A27" s="39"/>
      <c r="B27" s="39" t="s">
        <v>290</v>
      </c>
      <c r="C27" s="42" t="s">
        <v>329</v>
      </c>
      <c r="D27" s="41">
        <f t="shared" si="0"/>
        <v>0</v>
      </c>
      <c r="E27" s="41">
        <v>0</v>
      </c>
      <c r="F27" s="41">
        <v>0</v>
      </c>
      <c r="G27" s="41">
        <v>0</v>
      </c>
      <c r="H27" s="41">
        <v>0</v>
      </c>
      <c r="I27" s="43">
        <v>0</v>
      </c>
      <c r="J27" s="44"/>
      <c r="K27" s="44" t="s">
        <v>149</v>
      </c>
      <c r="L27" s="45" t="s">
        <v>330</v>
      </c>
      <c r="M27" s="41">
        <f t="shared" si="1"/>
        <v>6.7</v>
      </c>
      <c r="N27" s="41">
        <v>4.5</v>
      </c>
      <c r="O27" s="41">
        <v>2.2000000000000002</v>
      </c>
      <c r="P27" s="46"/>
      <c r="Q27" s="46"/>
      <c r="R27" s="46"/>
    </row>
    <row r="28" spans="1:18">
      <c r="A28" s="39"/>
      <c r="B28" s="39" t="s">
        <v>308</v>
      </c>
      <c r="C28" s="42" t="s">
        <v>331</v>
      </c>
      <c r="D28" s="41">
        <f t="shared" si="0"/>
        <v>0</v>
      </c>
      <c r="E28" s="41">
        <v>0</v>
      </c>
      <c r="F28" s="41">
        <v>0</v>
      </c>
      <c r="G28" s="41">
        <v>0</v>
      </c>
      <c r="H28" s="41">
        <v>0</v>
      </c>
      <c r="I28" s="43">
        <v>0</v>
      </c>
      <c r="J28" s="44"/>
      <c r="K28" s="44" t="s">
        <v>238</v>
      </c>
      <c r="L28" s="45" t="s">
        <v>332</v>
      </c>
      <c r="M28" s="41">
        <f t="shared" si="1"/>
        <v>8.3000000000000007</v>
      </c>
      <c r="N28" s="41">
        <v>6.3</v>
      </c>
      <c r="O28" s="41">
        <v>2</v>
      </c>
      <c r="P28" s="46"/>
      <c r="Q28" s="46"/>
      <c r="R28" s="46"/>
    </row>
    <row r="29" spans="1:18">
      <c r="A29" s="39"/>
      <c r="B29" s="39" t="s">
        <v>311</v>
      </c>
      <c r="C29" s="42" t="s">
        <v>333</v>
      </c>
      <c r="D29" s="41">
        <f t="shared" si="0"/>
        <v>4</v>
      </c>
      <c r="E29" s="41">
        <v>4</v>
      </c>
      <c r="F29" s="41">
        <v>0</v>
      </c>
      <c r="G29" s="41">
        <v>0</v>
      </c>
      <c r="H29" s="41">
        <v>0</v>
      </c>
      <c r="I29" s="43">
        <v>0</v>
      </c>
      <c r="J29" s="44"/>
      <c r="K29" s="44" t="s">
        <v>170</v>
      </c>
      <c r="L29" s="45" t="s">
        <v>334</v>
      </c>
      <c r="M29" s="41">
        <f t="shared" si="1"/>
        <v>2.2000000000000002</v>
      </c>
      <c r="N29" s="41">
        <v>1.5</v>
      </c>
      <c r="O29" s="41">
        <v>0.7</v>
      </c>
      <c r="P29" s="46"/>
      <c r="Q29" s="46"/>
      <c r="R29" s="46"/>
    </row>
    <row r="30" spans="1:18">
      <c r="A30" s="39"/>
      <c r="B30" s="39" t="s">
        <v>313</v>
      </c>
      <c r="C30" s="42" t="s">
        <v>335</v>
      </c>
      <c r="D30" s="41">
        <f t="shared" si="0"/>
        <v>0</v>
      </c>
      <c r="E30" s="41">
        <v>0</v>
      </c>
      <c r="F30" s="41">
        <v>0</v>
      </c>
      <c r="G30" s="41">
        <v>0</v>
      </c>
      <c r="H30" s="41">
        <v>0</v>
      </c>
      <c r="I30" s="43">
        <v>0</v>
      </c>
      <c r="J30" s="44"/>
      <c r="K30" s="44" t="s">
        <v>153</v>
      </c>
      <c r="L30" s="45" t="s">
        <v>336</v>
      </c>
      <c r="M30" s="41">
        <f t="shared" si="1"/>
        <v>0</v>
      </c>
      <c r="N30" s="41">
        <v>0</v>
      </c>
      <c r="O30" s="41">
        <v>0</v>
      </c>
      <c r="P30" s="46"/>
      <c r="Q30" s="46"/>
      <c r="R30" s="46"/>
    </row>
    <row r="31" spans="1:18">
      <c r="A31" s="39"/>
      <c r="B31" s="39" t="s">
        <v>293</v>
      </c>
      <c r="C31" s="42" t="s">
        <v>337</v>
      </c>
      <c r="D31" s="41">
        <f t="shared" si="0"/>
        <v>0</v>
      </c>
      <c r="E31" s="41">
        <v>0</v>
      </c>
      <c r="F31" s="41">
        <v>0</v>
      </c>
      <c r="G31" s="41">
        <v>0</v>
      </c>
      <c r="H31" s="41">
        <v>0</v>
      </c>
      <c r="I31" s="43">
        <v>0</v>
      </c>
      <c r="J31" s="44"/>
      <c r="K31" s="44" t="s">
        <v>160</v>
      </c>
      <c r="L31" s="45" t="s">
        <v>338</v>
      </c>
      <c r="M31" s="41">
        <f t="shared" si="1"/>
        <v>0</v>
      </c>
      <c r="N31" s="41">
        <v>0</v>
      </c>
      <c r="O31" s="41">
        <v>0</v>
      </c>
      <c r="P31" s="46"/>
      <c r="Q31" s="46"/>
      <c r="R31" s="46"/>
    </row>
    <row r="32" spans="1:18">
      <c r="A32" s="38" t="s">
        <v>339</v>
      </c>
      <c r="B32" s="38" t="s">
        <v>282</v>
      </c>
      <c r="C32" s="40" t="s">
        <v>340</v>
      </c>
      <c r="D32" s="41">
        <f t="shared" si="0"/>
        <v>0</v>
      </c>
      <c r="E32" s="41">
        <v>0</v>
      </c>
      <c r="F32" s="41">
        <v>0</v>
      </c>
      <c r="G32" s="41">
        <v>0</v>
      </c>
      <c r="H32" s="41">
        <v>0</v>
      </c>
      <c r="I32" s="43">
        <v>0</v>
      </c>
      <c r="J32" s="44"/>
      <c r="K32" s="44" t="s">
        <v>124</v>
      </c>
      <c r="L32" s="45" t="s">
        <v>341</v>
      </c>
      <c r="M32" s="41">
        <f t="shared" si="1"/>
        <v>3.06</v>
      </c>
      <c r="N32" s="41">
        <v>1.53</v>
      </c>
      <c r="O32" s="41">
        <v>1.53</v>
      </c>
      <c r="P32" s="46"/>
      <c r="Q32" s="46"/>
      <c r="R32" s="46"/>
    </row>
    <row r="33" spans="1:18">
      <c r="A33" s="39"/>
      <c r="B33" s="39" t="s">
        <v>284</v>
      </c>
      <c r="C33" s="42" t="s">
        <v>325</v>
      </c>
      <c r="D33" s="41">
        <f t="shared" si="0"/>
        <v>0</v>
      </c>
      <c r="E33" s="41">
        <v>0</v>
      </c>
      <c r="F33" s="41">
        <v>0</v>
      </c>
      <c r="G33" s="41">
        <v>0</v>
      </c>
      <c r="H33" s="41">
        <v>0</v>
      </c>
      <c r="I33" s="43">
        <v>0</v>
      </c>
      <c r="J33" s="44"/>
      <c r="K33" s="44" t="s">
        <v>125</v>
      </c>
      <c r="L33" s="45" t="s">
        <v>314</v>
      </c>
      <c r="M33" s="41">
        <f t="shared" si="1"/>
        <v>0</v>
      </c>
      <c r="N33" s="41">
        <v>0</v>
      </c>
      <c r="O33" s="41">
        <v>0</v>
      </c>
      <c r="P33" s="46"/>
      <c r="Q33" s="46"/>
      <c r="R33" s="46"/>
    </row>
    <row r="34" spans="1:18">
      <c r="A34" s="39"/>
      <c r="B34" s="39" t="s">
        <v>287</v>
      </c>
      <c r="C34" s="42" t="s">
        <v>327</v>
      </c>
      <c r="D34" s="41">
        <f t="shared" si="0"/>
        <v>0</v>
      </c>
      <c r="E34" s="41">
        <v>0</v>
      </c>
      <c r="F34" s="41">
        <v>0</v>
      </c>
      <c r="G34" s="41">
        <v>0</v>
      </c>
      <c r="H34" s="41">
        <v>0</v>
      </c>
      <c r="I34" s="43">
        <v>0</v>
      </c>
      <c r="J34" s="44"/>
      <c r="K34" s="44" t="s">
        <v>126</v>
      </c>
      <c r="L34" s="45" t="s">
        <v>319</v>
      </c>
      <c r="M34" s="41">
        <f t="shared" si="1"/>
        <v>146.51840000000001</v>
      </c>
      <c r="N34" s="41">
        <v>73.259200000000007</v>
      </c>
      <c r="O34" s="41">
        <v>73.259200000000007</v>
      </c>
      <c r="P34" s="46"/>
      <c r="Q34" s="46"/>
      <c r="R34" s="46"/>
    </row>
    <row r="35" spans="1:18">
      <c r="A35" s="39"/>
      <c r="B35" s="39" t="s">
        <v>290</v>
      </c>
      <c r="C35" s="42" t="s">
        <v>329</v>
      </c>
      <c r="D35" s="41">
        <f t="shared" si="0"/>
        <v>0</v>
      </c>
      <c r="E35" s="41">
        <v>0</v>
      </c>
      <c r="F35" s="41">
        <v>0</v>
      </c>
      <c r="G35" s="41">
        <v>0</v>
      </c>
      <c r="H35" s="41">
        <v>0</v>
      </c>
      <c r="I35" s="43">
        <v>0</v>
      </c>
      <c r="J35" s="44"/>
      <c r="K35" s="44" t="s">
        <v>127</v>
      </c>
      <c r="L35" s="45" t="s">
        <v>342</v>
      </c>
      <c r="M35" s="41">
        <f t="shared" si="1"/>
        <v>0</v>
      </c>
      <c r="N35" s="41">
        <v>0</v>
      </c>
      <c r="O35" s="41">
        <v>0</v>
      </c>
      <c r="P35" s="46"/>
      <c r="Q35" s="46"/>
      <c r="R35" s="46"/>
    </row>
    <row r="36" spans="1:18">
      <c r="A36" s="39"/>
      <c r="B36" s="39" t="s">
        <v>305</v>
      </c>
      <c r="C36" s="42" t="s">
        <v>333</v>
      </c>
      <c r="D36" s="41">
        <f t="shared" si="0"/>
        <v>0</v>
      </c>
      <c r="E36" s="41">
        <v>0</v>
      </c>
      <c r="F36" s="41">
        <v>0</v>
      </c>
      <c r="G36" s="41">
        <v>0</v>
      </c>
      <c r="H36" s="41">
        <v>0</v>
      </c>
      <c r="I36" s="43">
        <v>0</v>
      </c>
      <c r="J36" s="44"/>
      <c r="K36" s="44" t="s">
        <v>128</v>
      </c>
      <c r="L36" s="45" t="s">
        <v>301</v>
      </c>
      <c r="M36" s="41">
        <f t="shared" si="1"/>
        <v>0</v>
      </c>
      <c r="N36" s="41">
        <v>0</v>
      </c>
      <c r="O36" s="41">
        <v>0</v>
      </c>
      <c r="P36" s="46"/>
      <c r="Q36" s="46"/>
      <c r="R36" s="46"/>
    </row>
    <row r="37" spans="1:18">
      <c r="A37" s="39"/>
      <c r="B37" s="39" t="s">
        <v>308</v>
      </c>
      <c r="C37" s="42" t="s">
        <v>335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3">
        <v>0</v>
      </c>
      <c r="J37" s="44"/>
      <c r="K37" s="44" t="s">
        <v>129</v>
      </c>
      <c r="L37" s="45" t="s">
        <v>303</v>
      </c>
      <c r="M37" s="41">
        <f t="shared" si="1"/>
        <v>0</v>
      </c>
      <c r="N37" s="41">
        <v>0</v>
      </c>
      <c r="O37" s="41">
        <v>0</v>
      </c>
      <c r="P37" s="46"/>
      <c r="Q37" s="46"/>
      <c r="R37" s="46"/>
    </row>
    <row r="38" spans="1:18">
      <c r="A38" s="39"/>
      <c r="B38" s="39" t="s">
        <v>293</v>
      </c>
      <c r="C38" s="42" t="s">
        <v>337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3">
        <v>0</v>
      </c>
      <c r="J38" s="44"/>
      <c r="K38" s="44" t="s">
        <v>130</v>
      </c>
      <c r="L38" s="45" t="s">
        <v>312</v>
      </c>
      <c r="M38" s="41">
        <f t="shared" si="1"/>
        <v>8.1</v>
      </c>
      <c r="N38" s="41">
        <v>5.2</v>
      </c>
      <c r="O38" s="41">
        <v>2.9</v>
      </c>
      <c r="P38" s="46"/>
      <c r="Q38" s="46"/>
      <c r="R38" s="46"/>
    </row>
    <row r="39" spans="1:18">
      <c r="A39" s="38" t="s">
        <v>343</v>
      </c>
      <c r="B39" s="38" t="s">
        <v>282</v>
      </c>
      <c r="C39" s="40" t="s">
        <v>344</v>
      </c>
      <c r="D39" s="41">
        <v>851.03558199999998</v>
      </c>
      <c r="E39" s="41">
        <v>702.03558199999998</v>
      </c>
      <c r="F39" s="41">
        <v>149</v>
      </c>
      <c r="G39" s="41">
        <v>0</v>
      </c>
      <c r="H39" s="41">
        <v>0</v>
      </c>
      <c r="I39" s="43">
        <v>0</v>
      </c>
      <c r="J39" s="44"/>
      <c r="K39" s="44" t="s">
        <v>131</v>
      </c>
      <c r="L39" s="45" t="s">
        <v>345</v>
      </c>
      <c r="M39" s="41">
        <f t="shared" si="1"/>
        <v>0</v>
      </c>
      <c r="N39" s="41">
        <v>0</v>
      </c>
      <c r="O39" s="41">
        <v>0</v>
      </c>
      <c r="P39" s="46"/>
      <c r="Q39" s="46"/>
      <c r="R39" s="46"/>
    </row>
    <row r="40" spans="1:18">
      <c r="A40" s="39"/>
      <c r="B40" s="39" t="s">
        <v>284</v>
      </c>
      <c r="C40" s="42" t="s">
        <v>99</v>
      </c>
      <c r="D40" s="41">
        <f>E40+F40</f>
        <v>579.15208300000006</v>
      </c>
      <c r="E40" s="41">
        <v>544.01128300000005</v>
      </c>
      <c r="F40" s="41">
        <v>35.140799999999999</v>
      </c>
      <c r="G40" s="41">
        <v>0</v>
      </c>
      <c r="H40" s="41">
        <v>0</v>
      </c>
      <c r="I40" s="43">
        <v>0</v>
      </c>
      <c r="J40" s="44"/>
      <c r="K40" s="44" t="s">
        <v>137</v>
      </c>
      <c r="L40" s="45" t="s">
        <v>346</v>
      </c>
      <c r="M40" s="41">
        <f t="shared" si="1"/>
        <v>0</v>
      </c>
      <c r="N40" s="41">
        <v>0</v>
      </c>
      <c r="O40" s="41">
        <v>0</v>
      </c>
      <c r="P40" s="46"/>
      <c r="Q40" s="46"/>
      <c r="R40" s="46"/>
    </row>
    <row r="41" spans="1:18">
      <c r="A41" s="39"/>
      <c r="B41" s="39" t="s">
        <v>287</v>
      </c>
      <c r="C41" s="42" t="s">
        <v>100</v>
      </c>
      <c r="D41" s="41">
        <f t="shared" ref="D41:D82" si="2">E41+F41</f>
        <v>271.88349900000003</v>
      </c>
      <c r="E41" s="41">
        <v>158.02429900000001</v>
      </c>
      <c r="F41" s="41">
        <v>113.8592</v>
      </c>
      <c r="G41" s="41">
        <v>0</v>
      </c>
      <c r="H41" s="41">
        <v>0</v>
      </c>
      <c r="I41" s="43">
        <v>0</v>
      </c>
      <c r="J41" s="44"/>
      <c r="K41" s="44" t="s">
        <v>138</v>
      </c>
      <c r="L41" s="45" t="s">
        <v>347</v>
      </c>
      <c r="M41" s="41">
        <f t="shared" ref="M41:M72" si="3">N41+O41</f>
        <v>0</v>
      </c>
      <c r="N41" s="41">
        <v>0</v>
      </c>
      <c r="O41" s="41">
        <v>0</v>
      </c>
      <c r="P41" s="46"/>
      <c r="Q41" s="46"/>
      <c r="R41" s="46"/>
    </row>
    <row r="42" spans="1:18">
      <c r="A42" s="39"/>
      <c r="B42" s="39" t="s">
        <v>293</v>
      </c>
      <c r="C42" s="42" t="s">
        <v>348</v>
      </c>
      <c r="D42" s="41">
        <f t="shared" si="2"/>
        <v>0</v>
      </c>
      <c r="E42" s="41">
        <v>0</v>
      </c>
      <c r="F42" s="41">
        <v>0</v>
      </c>
      <c r="G42" s="41">
        <v>0</v>
      </c>
      <c r="H42" s="41">
        <v>0</v>
      </c>
      <c r="I42" s="43">
        <v>0</v>
      </c>
      <c r="J42" s="44"/>
      <c r="K42" s="44" t="s">
        <v>139</v>
      </c>
      <c r="L42" s="45" t="s">
        <v>349</v>
      </c>
      <c r="M42" s="41">
        <f t="shared" si="3"/>
        <v>34.5</v>
      </c>
      <c r="N42" s="41">
        <v>22.5</v>
      </c>
      <c r="O42" s="41">
        <v>12</v>
      </c>
      <c r="P42" s="46"/>
      <c r="Q42" s="46"/>
      <c r="R42" s="46"/>
    </row>
    <row r="43" spans="1:18">
      <c r="A43" s="38" t="s">
        <v>350</v>
      </c>
      <c r="B43" s="38" t="s">
        <v>282</v>
      </c>
      <c r="C43" s="40" t="s">
        <v>351</v>
      </c>
      <c r="D43" s="41">
        <f t="shared" si="2"/>
        <v>6</v>
      </c>
      <c r="E43" s="41">
        <v>3</v>
      </c>
      <c r="F43" s="41">
        <v>3</v>
      </c>
      <c r="G43" s="41">
        <v>0</v>
      </c>
      <c r="H43" s="41">
        <v>0</v>
      </c>
      <c r="I43" s="43">
        <v>0</v>
      </c>
      <c r="J43" s="44"/>
      <c r="K43" s="44" t="s">
        <v>140</v>
      </c>
      <c r="L43" s="45" t="s">
        <v>309</v>
      </c>
      <c r="M43" s="41">
        <f t="shared" si="3"/>
        <v>0</v>
      </c>
      <c r="N43" s="41">
        <v>0</v>
      </c>
      <c r="O43" s="41">
        <v>0</v>
      </c>
      <c r="P43" s="46"/>
      <c r="Q43" s="46"/>
      <c r="R43" s="46"/>
    </row>
    <row r="44" spans="1:18">
      <c r="A44" s="39"/>
      <c r="B44" s="39" t="s">
        <v>284</v>
      </c>
      <c r="C44" s="42" t="s">
        <v>352</v>
      </c>
      <c r="D44" s="41">
        <f t="shared" si="2"/>
        <v>0</v>
      </c>
      <c r="E44" s="41">
        <v>0</v>
      </c>
      <c r="F44" s="41">
        <v>0</v>
      </c>
      <c r="G44" s="41">
        <v>0</v>
      </c>
      <c r="H44" s="41">
        <v>0</v>
      </c>
      <c r="I44" s="43">
        <v>0</v>
      </c>
      <c r="J44" s="44"/>
      <c r="K44" s="44" t="s">
        <v>141</v>
      </c>
      <c r="L44" s="45" t="s">
        <v>353</v>
      </c>
      <c r="M44" s="41">
        <f t="shared" si="3"/>
        <v>8.1277500000000007</v>
      </c>
      <c r="N44" s="41">
        <v>8.1277500000000007</v>
      </c>
      <c r="O44" s="41">
        <v>0</v>
      </c>
      <c r="P44" s="46"/>
      <c r="Q44" s="46"/>
      <c r="R44" s="46"/>
    </row>
    <row r="45" spans="1:18">
      <c r="A45" s="39"/>
      <c r="B45" s="39" t="s">
        <v>287</v>
      </c>
      <c r="C45" s="42" t="s">
        <v>354</v>
      </c>
      <c r="D45" s="41">
        <f t="shared" si="2"/>
        <v>6</v>
      </c>
      <c r="E45" s="41">
        <v>3</v>
      </c>
      <c r="F45" s="41">
        <v>3</v>
      </c>
      <c r="G45" s="41">
        <v>0</v>
      </c>
      <c r="H45" s="41">
        <v>0</v>
      </c>
      <c r="I45" s="43">
        <v>0</v>
      </c>
      <c r="J45" s="44"/>
      <c r="K45" s="44" t="s">
        <v>243</v>
      </c>
      <c r="L45" s="45" t="s">
        <v>355</v>
      </c>
      <c r="M45" s="41">
        <f t="shared" si="3"/>
        <v>11.192399999999999</v>
      </c>
      <c r="N45" s="41">
        <v>11.192399999999999</v>
      </c>
      <c r="O45" s="41">
        <v>0</v>
      </c>
      <c r="P45" s="46"/>
      <c r="Q45" s="46"/>
      <c r="R45" s="46"/>
    </row>
    <row r="46" spans="1:18">
      <c r="A46" s="38" t="s">
        <v>356</v>
      </c>
      <c r="B46" s="38" t="s">
        <v>282</v>
      </c>
      <c r="C46" s="40" t="s">
        <v>357</v>
      </c>
      <c r="D46" s="41">
        <f t="shared" si="2"/>
        <v>0</v>
      </c>
      <c r="E46" s="41">
        <v>0</v>
      </c>
      <c r="F46" s="41">
        <v>0</v>
      </c>
      <c r="G46" s="41">
        <v>0</v>
      </c>
      <c r="H46" s="41">
        <v>0</v>
      </c>
      <c r="I46" s="43">
        <v>0</v>
      </c>
      <c r="J46" s="44"/>
      <c r="K46" s="44" t="s">
        <v>245</v>
      </c>
      <c r="L46" s="45" t="s">
        <v>317</v>
      </c>
      <c r="M46" s="41">
        <f t="shared" si="3"/>
        <v>15</v>
      </c>
      <c r="N46" s="41">
        <v>9</v>
      </c>
      <c r="O46" s="41">
        <v>6</v>
      </c>
      <c r="P46" s="46"/>
      <c r="Q46" s="46"/>
      <c r="R46" s="46"/>
    </row>
    <row r="47" spans="1:18">
      <c r="A47" s="39"/>
      <c r="B47" s="39" t="s">
        <v>284</v>
      </c>
      <c r="C47" s="42" t="s">
        <v>358</v>
      </c>
      <c r="D47" s="41">
        <f t="shared" si="2"/>
        <v>0</v>
      </c>
      <c r="E47" s="41">
        <v>0</v>
      </c>
      <c r="F47" s="41">
        <v>0</v>
      </c>
      <c r="G47" s="41">
        <v>0</v>
      </c>
      <c r="H47" s="41">
        <v>0</v>
      </c>
      <c r="I47" s="43">
        <v>0</v>
      </c>
      <c r="J47" s="44"/>
      <c r="K47" s="44" t="s">
        <v>247</v>
      </c>
      <c r="L47" s="45" t="s">
        <v>359</v>
      </c>
      <c r="M47" s="41">
        <f t="shared" si="3"/>
        <v>17.88</v>
      </c>
      <c r="N47" s="41">
        <v>17.88</v>
      </c>
      <c r="O47" s="41">
        <v>0</v>
      </c>
      <c r="P47" s="46"/>
      <c r="Q47" s="46"/>
      <c r="R47" s="46"/>
    </row>
    <row r="48" spans="1:18">
      <c r="A48" s="39"/>
      <c r="B48" s="39" t="s">
        <v>287</v>
      </c>
      <c r="C48" s="42" t="s">
        <v>360</v>
      </c>
      <c r="D48" s="41">
        <f t="shared" si="2"/>
        <v>0</v>
      </c>
      <c r="E48" s="41">
        <v>0</v>
      </c>
      <c r="F48" s="41">
        <v>0</v>
      </c>
      <c r="G48" s="41">
        <v>0</v>
      </c>
      <c r="H48" s="41">
        <v>0</v>
      </c>
      <c r="I48" s="43">
        <v>0</v>
      </c>
      <c r="J48" s="44"/>
      <c r="K48" s="44" t="s">
        <v>361</v>
      </c>
      <c r="L48" s="45" t="s">
        <v>362</v>
      </c>
      <c r="M48" s="41">
        <f t="shared" si="3"/>
        <v>0</v>
      </c>
      <c r="N48" s="41">
        <v>0</v>
      </c>
      <c r="O48" s="41">
        <v>0</v>
      </c>
      <c r="P48" s="46"/>
      <c r="Q48" s="46"/>
      <c r="R48" s="46"/>
    </row>
    <row r="49" spans="1:18">
      <c r="A49" s="39"/>
      <c r="B49" s="39" t="s">
        <v>293</v>
      </c>
      <c r="C49" s="42" t="s">
        <v>363</v>
      </c>
      <c r="D49" s="41">
        <f t="shared" si="2"/>
        <v>0</v>
      </c>
      <c r="E49" s="41">
        <v>0</v>
      </c>
      <c r="F49" s="41">
        <v>0</v>
      </c>
      <c r="G49" s="41">
        <v>0</v>
      </c>
      <c r="H49" s="41">
        <v>0</v>
      </c>
      <c r="I49" s="43">
        <v>0</v>
      </c>
      <c r="J49" s="44"/>
      <c r="K49" s="44" t="s">
        <v>147</v>
      </c>
      <c r="L49" s="45" t="s">
        <v>320</v>
      </c>
      <c r="M49" s="41">
        <f t="shared" si="3"/>
        <v>0</v>
      </c>
      <c r="N49" s="41">
        <v>0</v>
      </c>
      <c r="O49" s="41">
        <v>0</v>
      </c>
      <c r="P49" s="46"/>
      <c r="Q49" s="46"/>
      <c r="R49" s="46"/>
    </row>
    <row r="50" spans="1:18">
      <c r="A50" s="38" t="s">
        <v>364</v>
      </c>
      <c r="B50" s="39" t="s">
        <v>282</v>
      </c>
      <c r="C50" s="40" t="s">
        <v>365</v>
      </c>
      <c r="D50" s="41">
        <f t="shared" si="2"/>
        <v>0</v>
      </c>
      <c r="E50" s="41">
        <v>0</v>
      </c>
      <c r="F50" s="41">
        <v>0</v>
      </c>
      <c r="G50" s="41">
        <v>0</v>
      </c>
      <c r="H50" s="41">
        <v>0</v>
      </c>
      <c r="I50" s="43">
        <v>0</v>
      </c>
      <c r="J50" s="44" t="s">
        <v>250</v>
      </c>
      <c r="K50" s="44"/>
      <c r="L50" s="45" t="s">
        <v>101</v>
      </c>
      <c r="M50" s="41">
        <f t="shared" si="3"/>
        <v>19310.504239999998</v>
      </c>
      <c r="N50" s="41">
        <f>SUM(N51:N66)</f>
        <v>18130.504239999998</v>
      </c>
      <c r="O50" s="41">
        <f>SUM(O51:O66)</f>
        <v>1180</v>
      </c>
      <c r="P50" s="46"/>
      <c r="Q50" s="46"/>
      <c r="R50" s="46"/>
    </row>
    <row r="51" spans="1:18">
      <c r="A51" s="39"/>
      <c r="B51" s="39" t="s">
        <v>284</v>
      </c>
      <c r="C51" s="42" t="s">
        <v>366</v>
      </c>
      <c r="D51" s="41">
        <f t="shared" si="2"/>
        <v>0</v>
      </c>
      <c r="E51" s="41">
        <v>0</v>
      </c>
      <c r="F51" s="41">
        <v>0</v>
      </c>
      <c r="G51" s="41">
        <v>0</v>
      </c>
      <c r="H51" s="41">
        <v>0</v>
      </c>
      <c r="I51" s="43">
        <v>0</v>
      </c>
      <c r="J51" s="44"/>
      <c r="K51" s="44" t="s">
        <v>145</v>
      </c>
      <c r="L51" s="45" t="s">
        <v>367</v>
      </c>
      <c r="M51" s="41">
        <f t="shared" si="3"/>
        <v>0</v>
      </c>
      <c r="N51" s="41">
        <v>0</v>
      </c>
      <c r="O51" s="41">
        <v>0</v>
      </c>
      <c r="P51" s="46"/>
      <c r="Q51" s="46"/>
      <c r="R51" s="46"/>
    </row>
    <row r="52" spans="1:18">
      <c r="A52" s="39"/>
      <c r="B52" s="39" t="s">
        <v>287</v>
      </c>
      <c r="C52" s="42" t="s">
        <v>368</v>
      </c>
      <c r="D52" s="41">
        <f t="shared" si="2"/>
        <v>0</v>
      </c>
      <c r="E52" s="41">
        <v>0</v>
      </c>
      <c r="F52" s="41">
        <v>0</v>
      </c>
      <c r="G52" s="41">
        <v>0</v>
      </c>
      <c r="H52" s="41">
        <v>0</v>
      </c>
      <c r="I52" s="43">
        <v>0</v>
      </c>
      <c r="J52" s="44"/>
      <c r="K52" s="44" t="s">
        <v>143</v>
      </c>
      <c r="L52" s="45" t="s">
        <v>369</v>
      </c>
      <c r="M52" s="41">
        <f t="shared" si="3"/>
        <v>100.06424</v>
      </c>
      <c r="N52" s="41">
        <v>100.06424</v>
      </c>
      <c r="O52" s="41">
        <v>0</v>
      </c>
      <c r="P52" s="46"/>
      <c r="Q52" s="46"/>
      <c r="R52" s="46"/>
    </row>
    <row r="53" spans="1:18">
      <c r="A53" s="38" t="s">
        <v>370</v>
      </c>
      <c r="B53" s="38" t="s">
        <v>282</v>
      </c>
      <c r="C53" s="40" t="s">
        <v>101</v>
      </c>
      <c r="D53" s="41">
        <f t="shared" si="2"/>
        <v>19310.498340999999</v>
      </c>
      <c r="E53" s="41">
        <f>SUM(E54:E58)</f>
        <v>18130.498340999999</v>
      </c>
      <c r="F53" s="41">
        <f>SUM(F54:F58)</f>
        <v>1180</v>
      </c>
      <c r="G53" s="41">
        <v>0</v>
      </c>
      <c r="H53" s="41">
        <v>0</v>
      </c>
      <c r="I53" s="43">
        <v>0</v>
      </c>
      <c r="J53" s="44"/>
      <c r="K53" s="44" t="s">
        <v>157</v>
      </c>
      <c r="L53" s="45" t="s">
        <v>371</v>
      </c>
      <c r="M53" s="41">
        <f t="shared" si="3"/>
        <v>0</v>
      </c>
      <c r="N53" s="41">
        <v>0</v>
      </c>
      <c r="O53" s="41">
        <v>0</v>
      </c>
      <c r="P53" s="46"/>
      <c r="Q53" s="46"/>
      <c r="R53" s="46"/>
    </row>
    <row r="54" spans="1:18">
      <c r="A54" s="39"/>
      <c r="B54" s="39" t="s">
        <v>284</v>
      </c>
      <c r="C54" s="42" t="s">
        <v>372</v>
      </c>
      <c r="D54" s="41">
        <f t="shared" si="2"/>
        <v>19210.434100999999</v>
      </c>
      <c r="E54" s="41">
        <f>5263.864101+1088.64+11677.93</f>
        <v>18030.434100999999</v>
      </c>
      <c r="F54" s="41">
        <v>1180</v>
      </c>
      <c r="G54" s="41">
        <v>0</v>
      </c>
      <c r="H54" s="41">
        <v>0</v>
      </c>
      <c r="I54" s="43">
        <v>0</v>
      </c>
      <c r="J54" s="44"/>
      <c r="K54" s="44" t="s">
        <v>166</v>
      </c>
      <c r="L54" s="45" t="s">
        <v>373</v>
      </c>
      <c r="M54" s="41">
        <f t="shared" si="3"/>
        <v>0</v>
      </c>
      <c r="N54" s="41">
        <v>0</v>
      </c>
      <c r="O54" s="41">
        <v>0</v>
      </c>
      <c r="P54" s="46"/>
      <c r="Q54" s="46"/>
      <c r="R54" s="46"/>
    </row>
    <row r="55" spans="1:18">
      <c r="A55" s="39"/>
      <c r="B55" s="39" t="s">
        <v>287</v>
      </c>
      <c r="C55" s="42" t="s">
        <v>374</v>
      </c>
      <c r="D55" s="41">
        <f t="shared" si="2"/>
        <v>0</v>
      </c>
      <c r="E55" s="41">
        <v>0</v>
      </c>
      <c r="F55" s="41">
        <v>0</v>
      </c>
      <c r="G55" s="41">
        <v>0</v>
      </c>
      <c r="H55" s="41">
        <v>0</v>
      </c>
      <c r="I55" s="43">
        <v>0</v>
      </c>
      <c r="J55" s="44"/>
      <c r="K55" s="44" t="s">
        <v>149</v>
      </c>
      <c r="L55" s="45" t="s">
        <v>375</v>
      </c>
      <c r="M55" s="41">
        <f t="shared" si="3"/>
        <v>19140.439999999999</v>
      </c>
      <c r="N55" s="41">
        <v>18030.439999999999</v>
      </c>
      <c r="O55" s="41">
        <v>1110</v>
      </c>
      <c r="P55" s="46"/>
      <c r="Q55" s="46"/>
      <c r="R55" s="46"/>
    </row>
    <row r="56" spans="1:18">
      <c r="A56" s="39"/>
      <c r="B56" s="39" t="s">
        <v>290</v>
      </c>
      <c r="C56" s="42" t="s">
        <v>376</v>
      </c>
      <c r="D56" s="41">
        <f t="shared" si="2"/>
        <v>0</v>
      </c>
      <c r="E56" s="41">
        <v>0</v>
      </c>
      <c r="F56" s="41">
        <v>0</v>
      </c>
      <c r="G56" s="41">
        <v>0</v>
      </c>
      <c r="H56" s="41">
        <v>0</v>
      </c>
      <c r="I56" s="43">
        <v>0</v>
      </c>
      <c r="J56" s="44"/>
      <c r="K56" s="44" t="s">
        <v>238</v>
      </c>
      <c r="L56" s="45" t="s">
        <v>377</v>
      </c>
      <c r="M56" s="41">
        <f t="shared" si="3"/>
        <v>40</v>
      </c>
      <c r="N56" s="41">
        <v>0</v>
      </c>
      <c r="O56" s="41">
        <v>40</v>
      </c>
      <c r="P56" s="46"/>
      <c r="Q56" s="46"/>
      <c r="R56" s="46"/>
    </row>
    <row r="57" spans="1:18">
      <c r="A57" s="39"/>
      <c r="B57" s="39" t="s">
        <v>308</v>
      </c>
      <c r="C57" s="42" t="s">
        <v>378</v>
      </c>
      <c r="D57" s="41">
        <f t="shared" si="2"/>
        <v>100.06424</v>
      </c>
      <c r="E57" s="41">
        <v>100.06424</v>
      </c>
      <c r="F57" s="41">
        <v>0</v>
      </c>
      <c r="G57" s="41">
        <v>0</v>
      </c>
      <c r="H57" s="41">
        <v>0</v>
      </c>
      <c r="I57" s="43">
        <v>0</v>
      </c>
      <c r="J57" s="44"/>
      <c r="K57" s="44" t="s">
        <v>170</v>
      </c>
      <c r="L57" s="45" t="s">
        <v>379</v>
      </c>
      <c r="M57" s="41">
        <f t="shared" si="3"/>
        <v>30</v>
      </c>
      <c r="N57" s="41">
        <v>0</v>
      </c>
      <c r="O57" s="41">
        <v>30</v>
      </c>
      <c r="P57" s="46"/>
      <c r="Q57" s="46"/>
      <c r="R57" s="46"/>
    </row>
    <row r="58" spans="1:18">
      <c r="A58" s="39"/>
      <c r="B58" s="39" t="s">
        <v>293</v>
      </c>
      <c r="C58" s="42" t="s">
        <v>380</v>
      </c>
      <c r="D58" s="41">
        <f t="shared" si="2"/>
        <v>0</v>
      </c>
      <c r="E58" s="41">
        <v>0</v>
      </c>
      <c r="F58" s="41">
        <v>0</v>
      </c>
      <c r="G58" s="41">
        <v>0</v>
      </c>
      <c r="H58" s="41">
        <v>0</v>
      </c>
      <c r="I58" s="43">
        <v>0</v>
      </c>
      <c r="J58" s="44"/>
      <c r="K58" s="44" t="s">
        <v>153</v>
      </c>
      <c r="L58" s="45" t="s">
        <v>374</v>
      </c>
      <c r="M58" s="41">
        <f t="shared" si="3"/>
        <v>0</v>
      </c>
      <c r="N58" s="41">
        <v>0</v>
      </c>
      <c r="O58" s="41">
        <v>0</v>
      </c>
      <c r="P58" s="46"/>
      <c r="Q58" s="46"/>
      <c r="R58" s="46"/>
    </row>
    <row r="59" spans="1:18">
      <c r="A59" s="38" t="s">
        <v>381</v>
      </c>
      <c r="B59" s="38" t="s">
        <v>282</v>
      </c>
      <c r="C59" s="40" t="s">
        <v>382</v>
      </c>
      <c r="D59" s="41">
        <f t="shared" si="2"/>
        <v>0</v>
      </c>
      <c r="E59" s="41">
        <v>0</v>
      </c>
      <c r="F59" s="41">
        <v>0</v>
      </c>
      <c r="G59" s="41">
        <v>0</v>
      </c>
      <c r="H59" s="41">
        <v>0</v>
      </c>
      <c r="I59" s="43">
        <v>0</v>
      </c>
      <c r="J59" s="44"/>
      <c r="K59" s="44" t="s">
        <v>160</v>
      </c>
      <c r="L59" s="45" t="s">
        <v>383</v>
      </c>
      <c r="M59" s="41">
        <f t="shared" si="3"/>
        <v>0</v>
      </c>
      <c r="N59" s="41">
        <v>0</v>
      </c>
      <c r="O59" s="41">
        <v>0</v>
      </c>
      <c r="P59" s="46"/>
      <c r="Q59" s="46"/>
      <c r="R59" s="46"/>
    </row>
    <row r="60" spans="1:18">
      <c r="A60" s="39"/>
      <c r="B60" s="39" t="s">
        <v>287</v>
      </c>
      <c r="C60" s="42" t="s">
        <v>384</v>
      </c>
      <c r="D60" s="41">
        <f t="shared" si="2"/>
        <v>0</v>
      </c>
      <c r="E60" s="41">
        <v>0</v>
      </c>
      <c r="F60" s="41">
        <v>0</v>
      </c>
      <c r="G60" s="41">
        <v>0</v>
      </c>
      <c r="H60" s="41">
        <v>0</v>
      </c>
      <c r="I60" s="43">
        <v>0</v>
      </c>
      <c r="J60" s="44"/>
      <c r="K60" s="44" t="s">
        <v>123</v>
      </c>
      <c r="L60" s="45" t="s">
        <v>376</v>
      </c>
      <c r="M60" s="41">
        <f t="shared" si="3"/>
        <v>0</v>
      </c>
      <c r="N60" s="41">
        <v>0</v>
      </c>
      <c r="O60" s="41">
        <v>0</v>
      </c>
      <c r="P60" s="46"/>
      <c r="Q60" s="46"/>
      <c r="R60" s="46"/>
    </row>
    <row r="61" spans="1:18">
      <c r="A61" s="39"/>
      <c r="B61" s="39" t="s">
        <v>290</v>
      </c>
      <c r="C61" s="42" t="s">
        <v>385</v>
      </c>
      <c r="D61" s="41">
        <f t="shared" si="2"/>
        <v>0</v>
      </c>
      <c r="E61" s="41">
        <v>0</v>
      </c>
      <c r="F61" s="41">
        <v>0</v>
      </c>
      <c r="G61" s="41">
        <v>0</v>
      </c>
      <c r="H61" s="41">
        <v>0</v>
      </c>
      <c r="I61" s="43">
        <v>0</v>
      </c>
      <c r="J61" s="44"/>
      <c r="K61" s="44" t="s">
        <v>147</v>
      </c>
      <c r="L61" s="45" t="s">
        <v>386</v>
      </c>
      <c r="M61" s="41">
        <f t="shared" si="3"/>
        <v>0</v>
      </c>
      <c r="N61" s="41">
        <v>0</v>
      </c>
      <c r="O61" s="41">
        <v>0</v>
      </c>
      <c r="P61" s="46"/>
      <c r="Q61" s="46"/>
      <c r="R61" s="46"/>
    </row>
    <row r="62" spans="1:18">
      <c r="A62" s="38" t="s">
        <v>387</v>
      </c>
      <c r="B62" s="38" t="s">
        <v>282</v>
      </c>
      <c r="C62" s="40" t="s">
        <v>388</v>
      </c>
      <c r="D62" s="41">
        <f t="shared" si="2"/>
        <v>0</v>
      </c>
      <c r="E62" s="41">
        <v>0</v>
      </c>
      <c r="F62" s="41">
        <v>0</v>
      </c>
      <c r="G62" s="41">
        <v>0</v>
      </c>
      <c r="H62" s="41">
        <v>0</v>
      </c>
      <c r="I62" s="43">
        <v>0</v>
      </c>
      <c r="J62" s="44" t="s">
        <v>389</v>
      </c>
      <c r="K62" s="44"/>
      <c r="L62" s="45" t="s">
        <v>388</v>
      </c>
      <c r="M62" s="41">
        <f t="shared" si="3"/>
        <v>0</v>
      </c>
      <c r="N62" s="41">
        <v>0</v>
      </c>
      <c r="O62" s="41">
        <v>0</v>
      </c>
      <c r="P62" s="46"/>
      <c r="Q62" s="46"/>
      <c r="R62" s="46"/>
    </row>
    <row r="63" spans="1:18">
      <c r="A63" s="39"/>
      <c r="B63" s="39" t="s">
        <v>284</v>
      </c>
      <c r="C63" s="42" t="s">
        <v>390</v>
      </c>
      <c r="D63" s="41">
        <f t="shared" si="2"/>
        <v>0</v>
      </c>
      <c r="E63" s="41">
        <v>0</v>
      </c>
      <c r="F63" s="41">
        <v>0</v>
      </c>
      <c r="G63" s="41">
        <v>0</v>
      </c>
      <c r="H63" s="41">
        <v>0</v>
      </c>
      <c r="I63" s="43">
        <v>0</v>
      </c>
      <c r="J63" s="44"/>
      <c r="K63" s="44" t="s">
        <v>145</v>
      </c>
      <c r="L63" s="45" t="s">
        <v>390</v>
      </c>
      <c r="M63" s="41">
        <f t="shared" si="3"/>
        <v>0</v>
      </c>
      <c r="N63" s="41">
        <v>0</v>
      </c>
      <c r="O63" s="41">
        <v>0</v>
      </c>
      <c r="P63" s="46"/>
      <c r="Q63" s="46"/>
      <c r="R63" s="46"/>
    </row>
    <row r="64" spans="1:18">
      <c r="A64" s="39"/>
      <c r="B64" s="39" t="s">
        <v>287</v>
      </c>
      <c r="C64" s="42" t="s">
        <v>391</v>
      </c>
      <c r="D64" s="41">
        <f t="shared" si="2"/>
        <v>0</v>
      </c>
      <c r="E64" s="41">
        <v>0</v>
      </c>
      <c r="F64" s="41">
        <v>0</v>
      </c>
      <c r="G64" s="41">
        <v>0</v>
      </c>
      <c r="H64" s="41">
        <v>0</v>
      </c>
      <c r="I64" s="43">
        <v>0</v>
      </c>
      <c r="J64" s="44"/>
      <c r="K64" s="44" t="s">
        <v>143</v>
      </c>
      <c r="L64" s="45" t="s">
        <v>391</v>
      </c>
      <c r="M64" s="41">
        <f t="shared" si="3"/>
        <v>0</v>
      </c>
      <c r="N64" s="41">
        <v>0</v>
      </c>
      <c r="O64" s="41">
        <v>0</v>
      </c>
      <c r="P64" s="46"/>
      <c r="Q64" s="46"/>
      <c r="R64" s="46"/>
    </row>
    <row r="65" spans="1:18">
      <c r="A65" s="39"/>
      <c r="B65" s="39" t="s">
        <v>290</v>
      </c>
      <c r="C65" s="42" t="s">
        <v>392</v>
      </c>
      <c r="D65" s="41">
        <f t="shared" si="2"/>
        <v>0</v>
      </c>
      <c r="E65" s="41">
        <v>0</v>
      </c>
      <c r="F65" s="41">
        <v>0</v>
      </c>
      <c r="G65" s="41">
        <v>0</v>
      </c>
      <c r="H65" s="41">
        <v>0</v>
      </c>
      <c r="I65" s="43">
        <v>0</v>
      </c>
      <c r="J65" s="44"/>
      <c r="K65" s="44" t="s">
        <v>157</v>
      </c>
      <c r="L65" s="45" t="s">
        <v>392</v>
      </c>
      <c r="M65" s="41">
        <f t="shared" si="3"/>
        <v>0</v>
      </c>
      <c r="N65" s="41">
        <v>0</v>
      </c>
      <c r="O65" s="41">
        <v>0</v>
      </c>
      <c r="P65" s="46"/>
      <c r="Q65" s="46"/>
      <c r="R65" s="46"/>
    </row>
    <row r="66" spans="1:18">
      <c r="A66" s="39"/>
      <c r="B66" s="39" t="s">
        <v>305</v>
      </c>
      <c r="C66" s="42" t="s">
        <v>393</v>
      </c>
      <c r="D66" s="41">
        <f t="shared" si="2"/>
        <v>0</v>
      </c>
      <c r="E66" s="41">
        <v>0</v>
      </c>
      <c r="F66" s="41">
        <v>0</v>
      </c>
      <c r="G66" s="41">
        <v>0</v>
      </c>
      <c r="H66" s="41">
        <v>0</v>
      </c>
      <c r="I66" s="43">
        <v>0</v>
      </c>
      <c r="J66" s="44"/>
      <c r="K66" s="44" t="s">
        <v>166</v>
      </c>
      <c r="L66" s="45" t="s">
        <v>393</v>
      </c>
      <c r="M66" s="41">
        <f t="shared" si="3"/>
        <v>0</v>
      </c>
      <c r="N66" s="41">
        <v>0</v>
      </c>
      <c r="O66" s="41">
        <v>0</v>
      </c>
      <c r="P66" s="46"/>
      <c r="Q66" s="46"/>
      <c r="R66" s="46"/>
    </row>
    <row r="67" spans="1:18">
      <c r="A67" s="38" t="s">
        <v>394</v>
      </c>
      <c r="B67" s="38" t="s">
        <v>282</v>
      </c>
      <c r="C67" s="40" t="s">
        <v>395</v>
      </c>
      <c r="D67" s="41">
        <f t="shared" si="2"/>
        <v>0</v>
      </c>
      <c r="E67" s="41">
        <v>0</v>
      </c>
      <c r="F67" s="41">
        <v>0</v>
      </c>
      <c r="G67" s="41">
        <v>0</v>
      </c>
      <c r="H67" s="41">
        <v>0</v>
      </c>
      <c r="I67" s="43">
        <v>0</v>
      </c>
      <c r="J67" s="44" t="s">
        <v>263</v>
      </c>
      <c r="K67" s="44"/>
      <c r="L67" s="45" t="s">
        <v>396</v>
      </c>
      <c r="M67" s="41">
        <f t="shared" si="3"/>
        <v>137</v>
      </c>
      <c r="N67" s="41">
        <f>SUM(N68:N79)</f>
        <v>3</v>
      </c>
      <c r="O67" s="41">
        <f>SUM(O68:O79)</f>
        <v>134</v>
      </c>
      <c r="P67" s="46"/>
      <c r="Q67" s="46"/>
      <c r="R67" s="46"/>
    </row>
    <row r="68" spans="1:18">
      <c r="A68" s="39"/>
      <c r="B68" s="39" t="s">
        <v>284</v>
      </c>
      <c r="C68" s="42" t="s">
        <v>397</v>
      </c>
      <c r="D68" s="41">
        <f t="shared" si="2"/>
        <v>0</v>
      </c>
      <c r="E68" s="41">
        <v>0</v>
      </c>
      <c r="F68" s="41">
        <v>0</v>
      </c>
      <c r="G68" s="41">
        <v>0</v>
      </c>
      <c r="H68" s="41">
        <v>0</v>
      </c>
      <c r="I68" s="43">
        <v>0</v>
      </c>
      <c r="J68" s="44"/>
      <c r="K68" s="44" t="s">
        <v>145</v>
      </c>
      <c r="L68" s="45" t="s">
        <v>398</v>
      </c>
      <c r="M68" s="41">
        <f t="shared" si="3"/>
        <v>131</v>
      </c>
      <c r="N68" s="41">
        <v>0</v>
      </c>
      <c r="O68" s="41">
        <v>131</v>
      </c>
      <c r="P68" s="46"/>
      <c r="Q68" s="46"/>
      <c r="R68" s="46"/>
    </row>
    <row r="69" spans="1:18">
      <c r="A69" s="39"/>
      <c r="B69" s="39" t="s">
        <v>287</v>
      </c>
      <c r="C69" s="42" t="s">
        <v>399</v>
      </c>
      <c r="D69" s="41">
        <f t="shared" si="2"/>
        <v>0</v>
      </c>
      <c r="E69" s="41">
        <v>0</v>
      </c>
      <c r="F69" s="41">
        <v>0</v>
      </c>
      <c r="G69" s="41">
        <v>0</v>
      </c>
      <c r="H69" s="41">
        <v>0</v>
      </c>
      <c r="I69" s="43">
        <v>0</v>
      </c>
      <c r="J69" s="44"/>
      <c r="K69" s="44" t="s">
        <v>143</v>
      </c>
      <c r="L69" s="45" t="s">
        <v>400</v>
      </c>
      <c r="M69" s="41">
        <f t="shared" si="3"/>
        <v>6</v>
      </c>
      <c r="N69" s="41">
        <v>3</v>
      </c>
      <c r="O69" s="41">
        <v>3</v>
      </c>
      <c r="P69" s="46"/>
      <c r="Q69" s="46"/>
      <c r="R69" s="46"/>
    </row>
    <row r="70" spans="1:18">
      <c r="A70" s="38" t="s">
        <v>401</v>
      </c>
      <c r="B70" s="38" t="s">
        <v>282</v>
      </c>
      <c r="C70" s="40" t="s">
        <v>402</v>
      </c>
      <c r="D70" s="41">
        <f t="shared" si="2"/>
        <v>0</v>
      </c>
      <c r="E70" s="41">
        <v>0</v>
      </c>
      <c r="F70" s="41">
        <v>0</v>
      </c>
      <c r="G70" s="41">
        <v>0</v>
      </c>
      <c r="H70" s="41">
        <v>0</v>
      </c>
      <c r="I70" s="43">
        <v>0</v>
      </c>
      <c r="J70" s="44"/>
      <c r="K70" s="44" t="s">
        <v>157</v>
      </c>
      <c r="L70" s="45" t="s">
        <v>403</v>
      </c>
      <c r="M70" s="41">
        <f t="shared" si="3"/>
        <v>0</v>
      </c>
      <c r="N70" s="41">
        <v>0</v>
      </c>
      <c r="O70" s="41">
        <v>0</v>
      </c>
      <c r="P70" s="46"/>
      <c r="Q70" s="46"/>
      <c r="R70" s="46"/>
    </row>
    <row r="71" spans="1:18">
      <c r="A71" s="39"/>
      <c r="B71" s="39" t="s">
        <v>284</v>
      </c>
      <c r="C71" s="42" t="s">
        <v>404</v>
      </c>
      <c r="D71" s="41">
        <f t="shared" si="2"/>
        <v>0</v>
      </c>
      <c r="E71" s="41">
        <v>0</v>
      </c>
      <c r="F71" s="41">
        <v>0</v>
      </c>
      <c r="G71" s="41">
        <v>0</v>
      </c>
      <c r="H71" s="41">
        <v>0</v>
      </c>
      <c r="I71" s="43">
        <v>0</v>
      </c>
      <c r="J71" s="44"/>
      <c r="K71" s="44" t="s">
        <v>149</v>
      </c>
      <c r="L71" s="45" t="s">
        <v>327</v>
      </c>
      <c r="M71" s="41">
        <f t="shared" si="3"/>
        <v>0</v>
      </c>
      <c r="N71" s="41">
        <v>0</v>
      </c>
      <c r="O71" s="41">
        <v>0</v>
      </c>
      <c r="P71" s="46"/>
      <c r="Q71" s="46"/>
      <c r="R71" s="46"/>
    </row>
    <row r="72" spans="1:18">
      <c r="A72" s="39"/>
      <c r="B72" s="39" t="s">
        <v>287</v>
      </c>
      <c r="C72" s="42" t="s">
        <v>405</v>
      </c>
      <c r="D72" s="41">
        <f t="shared" si="2"/>
        <v>0</v>
      </c>
      <c r="E72" s="41">
        <v>0</v>
      </c>
      <c r="F72" s="41">
        <v>0</v>
      </c>
      <c r="G72" s="41">
        <v>0</v>
      </c>
      <c r="H72" s="41">
        <v>0</v>
      </c>
      <c r="I72" s="43">
        <v>0</v>
      </c>
      <c r="J72" s="44"/>
      <c r="K72" s="44" t="s">
        <v>238</v>
      </c>
      <c r="L72" s="45" t="s">
        <v>335</v>
      </c>
      <c r="M72" s="41">
        <f t="shared" si="3"/>
        <v>0</v>
      </c>
      <c r="N72" s="41">
        <v>0</v>
      </c>
      <c r="O72" s="41">
        <v>0</v>
      </c>
      <c r="P72" s="46"/>
      <c r="Q72" s="46"/>
      <c r="R72" s="46"/>
    </row>
    <row r="73" spans="1:18">
      <c r="A73" s="39"/>
      <c r="B73" s="39" t="s">
        <v>290</v>
      </c>
      <c r="C73" s="42" t="s">
        <v>406</v>
      </c>
      <c r="D73" s="41">
        <f t="shared" si="2"/>
        <v>0</v>
      </c>
      <c r="E73" s="41">
        <v>0</v>
      </c>
      <c r="F73" s="41">
        <v>0</v>
      </c>
      <c r="G73" s="41">
        <v>0</v>
      </c>
      <c r="H73" s="41">
        <v>0</v>
      </c>
      <c r="I73" s="43">
        <v>0</v>
      </c>
      <c r="J73" s="44"/>
      <c r="K73" s="44" t="s">
        <v>170</v>
      </c>
      <c r="L73" s="45" t="s">
        <v>407</v>
      </c>
      <c r="M73" s="41">
        <f t="shared" ref="M73:M113" si="4">N73+O73</f>
        <v>0</v>
      </c>
      <c r="N73" s="41">
        <v>0</v>
      </c>
      <c r="O73" s="41">
        <v>0</v>
      </c>
      <c r="P73" s="46"/>
      <c r="Q73" s="46"/>
      <c r="R73" s="46"/>
    </row>
    <row r="74" spans="1:18">
      <c r="A74" s="39"/>
      <c r="B74" s="39" t="s">
        <v>305</v>
      </c>
      <c r="C74" s="42" t="s">
        <v>408</v>
      </c>
      <c r="D74" s="41">
        <f t="shared" si="2"/>
        <v>0</v>
      </c>
      <c r="E74" s="41">
        <v>0</v>
      </c>
      <c r="F74" s="41">
        <v>0</v>
      </c>
      <c r="G74" s="41">
        <v>0</v>
      </c>
      <c r="H74" s="41">
        <v>0</v>
      </c>
      <c r="I74" s="43">
        <v>0</v>
      </c>
      <c r="J74" s="44"/>
      <c r="K74" s="44" t="s">
        <v>153</v>
      </c>
      <c r="L74" s="45" t="s">
        <v>409</v>
      </c>
      <c r="M74" s="41">
        <f t="shared" si="4"/>
        <v>0</v>
      </c>
      <c r="N74" s="41">
        <v>0</v>
      </c>
      <c r="O74" s="41">
        <v>0</v>
      </c>
      <c r="P74" s="46"/>
      <c r="Q74" s="46"/>
      <c r="R74" s="46"/>
    </row>
    <row r="75" spans="1:18">
      <c r="A75" s="38" t="s">
        <v>410</v>
      </c>
      <c r="B75" s="38" t="s">
        <v>282</v>
      </c>
      <c r="C75" s="40" t="s">
        <v>411</v>
      </c>
      <c r="D75" s="41">
        <f t="shared" si="2"/>
        <v>0</v>
      </c>
      <c r="E75" s="41">
        <v>0</v>
      </c>
      <c r="F75" s="41">
        <v>0</v>
      </c>
      <c r="G75" s="41">
        <v>0</v>
      </c>
      <c r="H75" s="41">
        <v>0</v>
      </c>
      <c r="I75" s="43">
        <v>0</v>
      </c>
      <c r="J75" s="44"/>
      <c r="K75" s="44" t="s">
        <v>126</v>
      </c>
      <c r="L75" s="45" t="s">
        <v>329</v>
      </c>
      <c r="M75" s="41">
        <f t="shared" si="4"/>
        <v>0</v>
      </c>
      <c r="N75" s="41">
        <v>0</v>
      </c>
      <c r="O75" s="41">
        <v>0</v>
      </c>
      <c r="P75" s="46"/>
      <c r="Q75" s="46"/>
      <c r="R75" s="46"/>
    </row>
    <row r="76" spans="1:18">
      <c r="A76" s="39"/>
      <c r="B76" s="39" t="s">
        <v>284</v>
      </c>
      <c r="C76" s="42" t="s">
        <v>412</v>
      </c>
      <c r="D76" s="41">
        <f t="shared" si="2"/>
        <v>0</v>
      </c>
      <c r="E76" s="41">
        <v>0</v>
      </c>
      <c r="F76" s="41">
        <v>0</v>
      </c>
      <c r="G76" s="41">
        <v>0</v>
      </c>
      <c r="H76" s="41">
        <v>0</v>
      </c>
      <c r="I76" s="43">
        <v>0</v>
      </c>
      <c r="J76" s="44"/>
      <c r="K76" s="44" t="s">
        <v>132</v>
      </c>
      <c r="L76" s="45" t="s">
        <v>413</v>
      </c>
      <c r="M76" s="41">
        <f t="shared" si="4"/>
        <v>0</v>
      </c>
      <c r="N76" s="41">
        <v>0</v>
      </c>
      <c r="O76" s="41">
        <v>0</v>
      </c>
      <c r="P76" s="46"/>
      <c r="Q76" s="46"/>
      <c r="R76" s="46"/>
    </row>
    <row r="77" spans="1:18">
      <c r="A77" s="39"/>
      <c r="B77" s="39" t="s">
        <v>287</v>
      </c>
      <c r="C77" s="42" t="s">
        <v>414</v>
      </c>
      <c r="D77" s="41">
        <f t="shared" si="2"/>
        <v>0</v>
      </c>
      <c r="E77" s="41">
        <v>0</v>
      </c>
      <c r="F77" s="41">
        <v>0</v>
      </c>
      <c r="G77" s="41">
        <v>0</v>
      </c>
      <c r="H77" s="41">
        <v>0</v>
      </c>
      <c r="I77" s="43">
        <v>0</v>
      </c>
      <c r="J77" s="44"/>
      <c r="K77" s="44" t="s">
        <v>134</v>
      </c>
      <c r="L77" s="45" t="s">
        <v>415</v>
      </c>
      <c r="M77" s="41">
        <f t="shared" si="4"/>
        <v>0</v>
      </c>
      <c r="N77" s="41">
        <v>0</v>
      </c>
      <c r="O77" s="41">
        <v>0</v>
      </c>
      <c r="P77" s="46"/>
      <c r="Q77" s="46"/>
      <c r="R77" s="46"/>
    </row>
    <row r="78" spans="1:18">
      <c r="A78" s="38" t="s">
        <v>416</v>
      </c>
      <c r="B78" s="38" t="s">
        <v>282</v>
      </c>
      <c r="C78" s="47" t="s">
        <v>273</v>
      </c>
      <c r="D78" s="41">
        <f t="shared" si="2"/>
        <v>15</v>
      </c>
      <c r="E78" s="48">
        <f>SUM(E79:E82)</f>
        <v>0</v>
      </c>
      <c r="F78" s="48">
        <f>SUM(F79:F82)</f>
        <v>15</v>
      </c>
      <c r="G78" s="48">
        <f>H78+I78</f>
        <v>388.08</v>
      </c>
      <c r="H78" s="48">
        <f>SUM(H79:H82)</f>
        <v>0</v>
      </c>
      <c r="I78" s="48">
        <f>SUM(I79:I82)</f>
        <v>388.08</v>
      </c>
      <c r="J78" s="44"/>
      <c r="K78" s="44" t="s">
        <v>135</v>
      </c>
      <c r="L78" s="45" t="s">
        <v>417</v>
      </c>
      <c r="M78" s="41">
        <f t="shared" si="4"/>
        <v>0</v>
      </c>
      <c r="N78" s="41">
        <v>0</v>
      </c>
      <c r="O78" s="41">
        <v>0</v>
      </c>
      <c r="P78" s="46"/>
      <c r="Q78" s="46"/>
      <c r="R78" s="46"/>
    </row>
    <row r="79" spans="1:18">
      <c r="A79" s="39"/>
      <c r="B79" s="39" t="s">
        <v>311</v>
      </c>
      <c r="C79" s="42" t="s">
        <v>418</v>
      </c>
      <c r="D79" s="41">
        <f t="shared" si="2"/>
        <v>0</v>
      </c>
      <c r="E79" s="49">
        <v>0</v>
      </c>
      <c r="F79" s="49">
        <v>0</v>
      </c>
      <c r="G79" s="49">
        <f>H79+I79</f>
        <v>0</v>
      </c>
      <c r="H79" s="49">
        <v>0</v>
      </c>
      <c r="I79" s="58">
        <v>0</v>
      </c>
      <c r="J79" s="44"/>
      <c r="K79" s="44" t="s">
        <v>147</v>
      </c>
      <c r="L79" s="45" t="s">
        <v>419</v>
      </c>
      <c r="M79" s="41">
        <f t="shared" si="4"/>
        <v>0</v>
      </c>
      <c r="N79" s="41">
        <v>0</v>
      </c>
      <c r="O79" s="41">
        <v>0</v>
      </c>
      <c r="P79" s="46"/>
      <c r="Q79" s="46"/>
      <c r="R79" s="46"/>
    </row>
    <row r="80" spans="1:18">
      <c r="A80" s="39"/>
      <c r="B80" s="39" t="s">
        <v>313</v>
      </c>
      <c r="C80" s="42" t="s">
        <v>420</v>
      </c>
      <c r="D80" s="41">
        <f t="shared" si="2"/>
        <v>0</v>
      </c>
      <c r="E80" s="49">
        <v>0</v>
      </c>
      <c r="F80" s="49">
        <v>0</v>
      </c>
      <c r="G80" s="49">
        <f>H80+I80</f>
        <v>0</v>
      </c>
      <c r="H80" s="49">
        <v>0</v>
      </c>
      <c r="I80" s="58">
        <v>0</v>
      </c>
      <c r="J80" s="44" t="s">
        <v>254</v>
      </c>
      <c r="K80" s="44"/>
      <c r="L80" s="45" t="s">
        <v>421</v>
      </c>
      <c r="M80" s="41">
        <f t="shared" si="4"/>
        <v>4</v>
      </c>
      <c r="N80" s="41">
        <v>4</v>
      </c>
      <c r="O80" s="41">
        <v>0</v>
      </c>
      <c r="P80" s="46"/>
      <c r="Q80" s="46"/>
      <c r="R80" s="46"/>
    </row>
    <row r="81" spans="1:18">
      <c r="A81" s="39"/>
      <c r="B81" s="39" t="s">
        <v>316</v>
      </c>
      <c r="C81" s="42" t="s">
        <v>422</v>
      </c>
      <c r="D81" s="41">
        <f t="shared" si="2"/>
        <v>0</v>
      </c>
      <c r="E81" s="49">
        <v>0</v>
      </c>
      <c r="F81" s="49">
        <v>0</v>
      </c>
      <c r="G81" s="49">
        <f>H81+I81</f>
        <v>0</v>
      </c>
      <c r="H81" s="49">
        <v>0</v>
      </c>
      <c r="I81" s="58">
        <v>0</v>
      </c>
      <c r="J81" s="44"/>
      <c r="K81" s="44" t="s">
        <v>145</v>
      </c>
      <c r="L81" s="45" t="s">
        <v>398</v>
      </c>
      <c r="M81" s="41">
        <f t="shared" si="4"/>
        <v>0</v>
      </c>
      <c r="N81" s="41">
        <v>0</v>
      </c>
      <c r="O81" s="41">
        <v>0</v>
      </c>
      <c r="P81" s="46"/>
      <c r="Q81" s="46"/>
      <c r="R81" s="46"/>
    </row>
    <row r="82" spans="1:18">
      <c r="A82" s="39"/>
      <c r="B82" s="39" t="s">
        <v>293</v>
      </c>
      <c r="C82" s="42" t="s">
        <v>273</v>
      </c>
      <c r="D82" s="41">
        <f t="shared" si="2"/>
        <v>15</v>
      </c>
      <c r="E82" s="49">
        <v>0</v>
      </c>
      <c r="F82" s="49">
        <f>15</f>
        <v>15</v>
      </c>
      <c r="G82" s="48">
        <f>H82+I82</f>
        <v>388.08</v>
      </c>
      <c r="H82" s="49">
        <v>0</v>
      </c>
      <c r="I82" s="58">
        <v>388.08</v>
      </c>
      <c r="J82" s="44"/>
      <c r="K82" s="44" t="s">
        <v>143</v>
      </c>
      <c r="L82" s="45" t="s">
        <v>400</v>
      </c>
      <c r="M82" s="41">
        <f t="shared" si="4"/>
        <v>4</v>
      </c>
      <c r="N82" s="41">
        <v>4</v>
      </c>
      <c r="O82" s="41">
        <v>0</v>
      </c>
      <c r="P82" s="46"/>
      <c r="Q82" s="46"/>
      <c r="R82" s="46"/>
    </row>
    <row r="83" spans="1:18">
      <c r="A83" s="50"/>
      <c r="B83" s="50"/>
      <c r="C83" s="50"/>
      <c r="D83" s="51"/>
      <c r="E83" s="51"/>
      <c r="F83" s="51"/>
      <c r="G83" s="49">
        <v>0</v>
      </c>
      <c r="H83" s="49">
        <v>0</v>
      </c>
      <c r="I83" s="58">
        <v>0</v>
      </c>
      <c r="J83" s="44"/>
      <c r="K83" s="44" t="s">
        <v>157</v>
      </c>
      <c r="L83" s="45" t="s">
        <v>403</v>
      </c>
      <c r="M83" s="41">
        <f t="shared" si="4"/>
        <v>0</v>
      </c>
      <c r="N83" s="41">
        <v>0</v>
      </c>
      <c r="O83" s="41">
        <v>0</v>
      </c>
      <c r="P83" s="46"/>
      <c r="Q83" s="46"/>
      <c r="R83" s="46"/>
    </row>
    <row r="84" spans="1:18">
      <c r="A84" s="50"/>
      <c r="B84" s="50"/>
      <c r="C84" s="50"/>
      <c r="D84" s="51"/>
      <c r="E84" s="51"/>
      <c r="F84" s="51"/>
      <c r="G84" s="49">
        <v>0</v>
      </c>
      <c r="H84" s="49">
        <v>0</v>
      </c>
      <c r="I84" s="58">
        <v>0</v>
      </c>
      <c r="J84" s="44"/>
      <c r="K84" s="44" t="s">
        <v>149</v>
      </c>
      <c r="L84" s="45" t="s">
        <v>327</v>
      </c>
      <c r="M84" s="41">
        <f t="shared" si="4"/>
        <v>0</v>
      </c>
      <c r="N84" s="41">
        <v>0</v>
      </c>
      <c r="O84" s="41">
        <v>0</v>
      </c>
      <c r="P84" s="46"/>
      <c r="Q84" s="46"/>
      <c r="R84" s="46"/>
    </row>
    <row r="85" spans="1:18">
      <c r="A85" s="50"/>
      <c r="B85" s="50"/>
      <c r="C85" s="50"/>
      <c r="D85" s="52"/>
      <c r="E85" s="52"/>
      <c r="F85" s="52"/>
      <c r="G85" s="52"/>
      <c r="H85" s="52"/>
      <c r="I85" s="59"/>
      <c r="J85" s="44"/>
      <c r="K85" s="44" t="s">
        <v>238</v>
      </c>
      <c r="L85" s="45" t="s">
        <v>335</v>
      </c>
      <c r="M85" s="41">
        <f t="shared" si="4"/>
        <v>0</v>
      </c>
      <c r="N85" s="41">
        <v>0</v>
      </c>
      <c r="O85" s="41">
        <v>0</v>
      </c>
      <c r="P85" s="46"/>
      <c r="Q85" s="46"/>
      <c r="R85" s="46"/>
    </row>
    <row r="86" spans="1:18">
      <c r="A86" s="50"/>
      <c r="B86" s="50"/>
      <c r="C86" s="50"/>
      <c r="D86" s="52"/>
      <c r="E86" s="52"/>
      <c r="F86" s="52"/>
      <c r="G86" s="52"/>
      <c r="H86" s="52"/>
      <c r="I86" s="59"/>
      <c r="J86" s="44"/>
      <c r="K86" s="44" t="s">
        <v>170</v>
      </c>
      <c r="L86" s="45" t="s">
        <v>407</v>
      </c>
      <c r="M86" s="41">
        <f t="shared" si="4"/>
        <v>0</v>
      </c>
      <c r="N86" s="41">
        <v>0</v>
      </c>
      <c r="O86" s="41">
        <v>0</v>
      </c>
      <c r="P86" s="46"/>
      <c r="Q86" s="46"/>
      <c r="R86" s="46"/>
    </row>
    <row r="87" spans="1:18">
      <c r="A87" s="50"/>
      <c r="B87" s="50"/>
      <c r="C87" s="50"/>
      <c r="D87" s="52"/>
      <c r="E87" s="52"/>
      <c r="F87" s="52"/>
      <c r="G87" s="52"/>
      <c r="H87" s="52"/>
      <c r="I87" s="59"/>
      <c r="J87" s="44"/>
      <c r="K87" s="44" t="s">
        <v>153</v>
      </c>
      <c r="L87" s="45" t="s">
        <v>409</v>
      </c>
      <c r="M87" s="41">
        <f t="shared" si="4"/>
        <v>0</v>
      </c>
      <c r="N87" s="41">
        <v>0</v>
      </c>
      <c r="O87" s="41">
        <v>0</v>
      </c>
      <c r="P87" s="46"/>
      <c r="Q87" s="46"/>
      <c r="R87" s="46"/>
    </row>
    <row r="88" spans="1:18">
      <c r="A88" s="50"/>
      <c r="B88" s="50"/>
      <c r="C88" s="50"/>
      <c r="D88" s="52"/>
      <c r="E88" s="52"/>
      <c r="F88" s="52"/>
      <c r="G88" s="52"/>
      <c r="H88" s="52"/>
      <c r="I88" s="59"/>
      <c r="J88" s="44"/>
      <c r="K88" s="44" t="s">
        <v>160</v>
      </c>
      <c r="L88" s="45" t="s">
        <v>423</v>
      </c>
      <c r="M88" s="41">
        <f t="shared" si="4"/>
        <v>0</v>
      </c>
      <c r="N88" s="41">
        <v>0</v>
      </c>
      <c r="O88" s="41">
        <v>0</v>
      </c>
      <c r="P88" s="46"/>
      <c r="Q88" s="46"/>
      <c r="R88" s="46"/>
    </row>
    <row r="89" spans="1:18">
      <c r="A89" s="50"/>
      <c r="B89" s="50"/>
      <c r="C89" s="50"/>
      <c r="D89" s="52"/>
      <c r="E89" s="52"/>
      <c r="F89" s="52"/>
      <c r="G89" s="52"/>
      <c r="H89" s="52"/>
      <c r="I89" s="59"/>
      <c r="J89" s="44"/>
      <c r="K89" s="44" t="s">
        <v>123</v>
      </c>
      <c r="L89" s="45" t="s">
        <v>424</v>
      </c>
      <c r="M89" s="41">
        <f t="shared" si="4"/>
        <v>0</v>
      </c>
      <c r="N89" s="41">
        <v>0</v>
      </c>
      <c r="O89" s="41">
        <v>0</v>
      </c>
      <c r="P89" s="46"/>
      <c r="Q89" s="46"/>
      <c r="R89" s="46"/>
    </row>
    <row r="90" spans="1:18">
      <c r="A90" s="50"/>
      <c r="B90" s="50"/>
      <c r="C90" s="50"/>
      <c r="D90" s="52"/>
      <c r="E90" s="52"/>
      <c r="F90" s="52"/>
      <c r="G90" s="52"/>
      <c r="H90" s="52"/>
      <c r="I90" s="59"/>
      <c r="J90" s="44"/>
      <c r="K90" s="44" t="s">
        <v>124</v>
      </c>
      <c r="L90" s="45" t="s">
        <v>425</v>
      </c>
      <c r="M90" s="41">
        <f t="shared" si="4"/>
        <v>0</v>
      </c>
      <c r="N90" s="41">
        <v>0</v>
      </c>
      <c r="O90" s="41">
        <v>0</v>
      </c>
      <c r="P90" s="46"/>
      <c r="Q90" s="46"/>
      <c r="R90" s="46"/>
    </row>
    <row r="91" spans="1:18">
      <c r="A91" s="50"/>
      <c r="B91" s="50"/>
      <c r="C91" s="53"/>
      <c r="D91" s="54"/>
      <c r="E91" s="54"/>
      <c r="F91" s="54"/>
      <c r="G91" s="54"/>
      <c r="H91" s="54"/>
      <c r="I91" s="60"/>
      <c r="J91" s="44"/>
      <c r="K91" s="44" t="s">
        <v>125</v>
      </c>
      <c r="L91" s="45" t="s">
        <v>426</v>
      </c>
      <c r="M91" s="41">
        <f t="shared" si="4"/>
        <v>0</v>
      </c>
      <c r="N91" s="41">
        <v>0</v>
      </c>
      <c r="O91" s="41">
        <v>0</v>
      </c>
      <c r="P91" s="46"/>
      <c r="Q91" s="46"/>
      <c r="R91" s="46"/>
    </row>
    <row r="92" spans="1:18">
      <c r="A92" s="50"/>
      <c r="B92" s="50"/>
      <c r="C92" s="50"/>
      <c r="D92" s="55"/>
      <c r="E92" s="55"/>
      <c r="F92" s="55"/>
      <c r="G92" s="55"/>
      <c r="H92" s="55"/>
      <c r="I92" s="60"/>
      <c r="J92" s="44"/>
      <c r="K92" s="44" t="s">
        <v>126</v>
      </c>
      <c r="L92" s="45" t="s">
        <v>329</v>
      </c>
      <c r="M92" s="41">
        <f t="shared" si="4"/>
        <v>0</v>
      </c>
      <c r="N92" s="41">
        <v>0</v>
      </c>
      <c r="O92" s="41">
        <v>0</v>
      </c>
      <c r="P92" s="46"/>
      <c r="Q92" s="46"/>
      <c r="R92" s="46"/>
    </row>
    <row r="93" spans="1:18">
      <c r="A93" s="50"/>
      <c r="B93" s="50"/>
      <c r="C93" s="50"/>
      <c r="D93" s="55"/>
      <c r="E93" s="55"/>
      <c r="F93" s="55"/>
      <c r="G93" s="55"/>
      <c r="H93" s="55"/>
      <c r="I93" s="60"/>
      <c r="J93" s="44"/>
      <c r="K93" s="44" t="s">
        <v>132</v>
      </c>
      <c r="L93" s="45" t="s">
        <v>413</v>
      </c>
      <c r="M93" s="41">
        <f t="shared" si="4"/>
        <v>0</v>
      </c>
      <c r="N93" s="41">
        <v>0</v>
      </c>
      <c r="O93" s="41">
        <v>0</v>
      </c>
      <c r="P93" s="46"/>
      <c r="Q93" s="46"/>
      <c r="R93" s="46"/>
    </row>
    <row r="94" spans="1:18">
      <c r="A94" s="50"/>
      <c r="B94" s="50"/>
      <c r="C94" s="50"/>
      <c r="D94" s="55"/>
      <c r="E94" s="55"/>
      <c r="F94" s="55"/>
      <c r="G94" s="55"/>
      <c r="H94" s="55"/>
      <c r="I94" s="60"/>
      <c r="J94" s="44"/>
      <c r="K94" s="44" t="s">
        <v>134</v>
      </c>
      <c r="L94" s="45" t="s">
        <v>415</v>
      </c>
      <c r="M94" s="41">
        <f t="shared" si="4"/>
        <v>0</v>
      </c>
      <c r="N94" s="41">
        <v>0</v>
      </c>
      <c r="O94" s="41">
        <v>0</v>
      </c>
      <c r="P94" s="46"/>
      <c r="Q94" s="46"/>
      <c r="R94" s="46"/>
    </row>
    <row r="95" spans="1:18">
      <c r="A95" s="50"/>
      <c r="B95" s="50"/>
      <c r="C95" s="50"/>
      <c r="D95" s="55"/>
      <c r="E95" s="55"/>
      <c r="F95" s="55"/>
      <c r="G95" s="55"/>
      <c r="H95" s="55"/>
      <c r="I95" s="60"/>
      <c r="J95" s="44"/>
      <c r="K95" s="44" t="s">
        <v>135</v>
      </c>
      <c r="L95" s="45" t="s">
        <v>417</v>
      </c>
      <c r="M95" s="41">
        <f t="shared" si="4"/>
        <v>0</v>
      </c>
      <c r="N95" s="41">
        <v>0</v>
      </c>
      <c r="O95" s="41">
        <v>0</v>
      </c>
      <c r="P95" s="46"/>
      <c r="Q95" s="46"/>
      <c r="R95" s="46"/>
    </row>
    <row r="96" spans="1:18">
      <c r="A96" s="50"/>
      <c r="B96" s="50"/>
      <c r="C96" s="50"/>
      <c r="D96" s="55"/>
      <c r="E96" s="55"/>
      <c r="F96" s="55"/>
      <c r="G96" s="55"/>
      <c r="H96" s="55"/>
      <c r="I96" s="60"/>
      <c r="J96" s="44"/>
      <c r="K96" s="44" t="s">
        <v>147</v>
      </c>
      <c r="L96" s="45" t="s">
        <v>337</v>
      </c>
      <c r="M96" s="41">
        <f t="shared" si="4"/>
        <v>0</v>
      </c>
      <c r="N96" s="41">
        <v>0</v>
      </c>
      <c r="O96" s="41">
        <v>0</v>
      </c>
      <c r="P96" s="46"/>
      <c r="Q96" s="46"/>
      <c r="R96" s="46"/>
    </row>
    <row r="97" spans="1:18">
      <c r="A97" s="50"/>
      <c r="B97" s="50"/>
      <c r="C97" s="50"/>
      <c r="D97" s="55"/>
      <c r="E97" s="55"/>
      <c r="F97" s="55"/>
      <c r="G97" s="55"/>
      <c r="H97" s="55"/>
      <c r="I97" s="60"/>
      <c r="J97" s="44" t="s">
        <v>427</v>
      </c>
      <c r="K97" s="44"/>
      <c r="L97" s="45" t="s">
        <v>428</v>
      </c>
      <c r="M97" s="41">
        <f t="shared" si="4"/>
        <v>0</v>
      </c>
      <c r="N97" s="41">
        <v>0</v>
      </c>
      <c r="O97" s="41">
        <v>0</v>
      </c>
      <c r="P97" s="46"/>
      <c r="Q97" s="46"/>
      <c r="R97" s="46"/>
    </row>
    <row r="98" spans="1:18">
      <c r="A98" s="50"/>
      <c r="B98" s="50"/>
      <c r="C98" s="50"/>
      <c r="D98" s="55"/>
      <c r="E98" s="55"/>
      <c r="F98" s="55"/>
      <c r="G98" s="55"/>
      <c r="H98" s="55"/>
      <c r="I98" s="60"/>
      <c r="J98" s="44"/>
      <c r="K98" s="44" t="s">
        <v>145</v>
      </c>
      <c r="L98" s="45" t="s">
        <v>429</v>
      </c>
      <c r="M98" s="41">
        <f t="shared" si="4"/>
        <v>0</v>
      </c>
      <c r="N98" s="41">
        <v>0</v>
      </c>
      <c r="O98" s="41">
        <v>0</v>
      </c>
      <c r="P98" s="46"/>
      <c r="Q98" s="46"/>
      <c r="R98" s="46"/>
    </row>
    <row r="99" spans="1:18">
      <c r="A99" s="50"/>
      <c r="B99" s="50"/>
      <c r="C99" s="50"/>
      <c r="D99" s="55"/>
      <c r="E99" s="55"/>
      <c r="F99" s="55"/>
      <c r="G99" s="55"/>
      <c r="H99" s="55"/>
      <c r="I99" s="60"/>
      <c r="J99" s="44"/>
      <c r="K99" s="44" t="s">
        <v>147</v>
      </c>
      <c r="L99" s="45" t="s">
        <v>363</v>
      </c>
      <c r="M99" s="41">
        <f t="shared" si="4"/>
        <v>0</v>
      </c>
      <c r="N99" s="41">
        <v>0</v>
      </c>
      <c r="O99" s="41">
        <v>0</v>
      </c>
      <c r="P99" s="46"/>
      <c r="Q99" s="46"/>
      <c r="R99" s="46"/>
    </row>
    <row r="100" spans="1:18">
      <c r="A100" s="50"/>
      <c r="B100" s="50"/>
      <c r="C100" s="50"/>
      <c r="D100" s="55"/>
      <c r="E100" s="55"/>
      <c r="F100" s="55"/>
      <c r="G100" s="55"/>
      <c r="H100" s="55"/>
      <c r="I100" s="60"/>
      <c r="J100" s="44" t="s">
        <v>430</v>
      </c>
      <c r="K100" s="44"/>
      <c r="L100" s="45" t="s">
        <v>357</v>
      </c>
      <c r="M100" s="41">
        <f t="shared" si="4"/>
        <v>0</v>
      </c>
      <c r="N100" s="41">
        <v>0</v>
      </c>
      <c r="O100" s="41">
        <v>0</v>
      </c>
      <c r="P100" s="46"/>
      <c r="Q100" s="46"/>
      <c r="R100" s="46"/>
    </row>
    <row r="101" spans="1:18">
      <c r="A101" s="50"/>
      <c r="B101" s="50"/>
      <c r="C101" s="50"/>
      <c r="D101" s="55"/>
      <c r="E101" s="55"/>
      <c r="F101" s="55"/>
      <c r="G101" s="55"/>
      <c r="H101" s="55"/>
      <c r="I101" s="60"/>
      <c r="J101" s="44"/>
      <c r="K101" s="44" t="s">
        <v>145</v>
      </c>
      <c r="L101" s="45" t="s">
        <v>429</v>
      </c>
      <c r="M101" s="41">
        <f t="shared" si="4"/>
        <v>0</v>
      </c>
      <c r="N101" s="41">
        <v>0</v>
      </c>
      <c r="O101" s="41">
        <v>0</v>
      </c>
      <c r="P101" s="46"/>
      <c r="Q101" s="46"/>
      <c r="R101" s="46"/>
    </row>
    <row r="102" spans="1:18">
      <c r="A102" s="50"/>
      <c r="B102" s="50"/>
      <c r="C102" s="50"/>
      <c r="D102" s="55"/>
      <c r="E102" s="55"/>
      <c r="F102" s="55"/>
      <c r="G102" s="55"/>
      <c r="H102" s="55"/>
      <c r="I102" s="60"/>
      <c r="J102" s="44"/>
      <c r="K102" s="44" t="s">
        <v>157</v>
      </c>
      <c r="L102" s="45" t="s">
        <v>431</v>
      </c>
      <c r="M102" s="41">
        <f t="shared" si="4"/>
        <v>0</v>
      </c>
      <c r="N102" s="41">
        <v>0</v>
      </c>
      <c r="O102" s="41">
        <v>0</v>
      </c>
      <c r="P102" s="46"/>
      <c r="Q102" s="46"/>
      <c r="R102" s="46"/>
    </row>
    <row r="103" spans="1:18">
      <c r="A103" s="50"/>
      <c r="B103" s="50"/>
      <c r="C103" s="50"/>
      <c r="D103" s="55"/>
      <c r="E103" s="55"/>
      <c r="F103" s="55"/>
      <c r="G103" s="55"/>
      <c r="H103" s="55"/>
      <c r="I103" s="60"/>
      <c r="J103" s="44"/>
      <c r="K103" s="44" t="s">
        <v>166</v>
      </c>
      <c r="L103" s="45" t="s">
        <v>358</v>
      </c>
      <c r="M103" s="41">
        <f t="shared" si="4"/>
        <v>0</v>
      </c>
      <c r="N103" s="41">
        <v>0</v>
      </c>
      <c r="O103" s="41">
        <v>0</v>
      </c>
      <c r="P103" s="46"/>
      <c r="Q103" s="46"/>
      <c r="R103" s="46"/>
    </row>
    <row r="104" spans="1:18">
      <c r="A104" s="50"/>
      <c r="B104" s="50"/>
      <c r="C104" s="50"/>
      <c r="D104" s="55"/>
      <c r="E104" s="55"/>
      <c r="F104" s="55"/>
      <c r="G104" s="55"/>
      <c r="H104" s="55"/>
      <c r="I104" s="60"/>
      <c r="J104" s="44"/>
      <c r="K104" s="44" t="s">
        <v>149</v>
      </c>
      <c r="L104" s="45" t="s">
        <v>360</v>
      </c>
      <c r="M104" s="41">
        <f t="shared" si="4"/>
        <v>0</v>
      </c>
      <c r="N104" s="41">
        <v>0</v>
      </c>
      <c r="O104" s="41">
        <v>0</v>
      </c>
      <c r="P104" s="46"/>
      <c r="Q104" s="46"/>
      <c r="R104" s="46"/>
    </row>
    <row r="105" spans="1:18">
      <c r="A105" s="50"/>
      <c r="B105" s="50"/>
      <c r="C105" s="50"/>
      <c r="D105" s="55"/>
      <c r="E105" s="55"/>
      <c r="F105" s="55"/>
      <c r="G105" s="55"/>
      <c r="H105" s="55"/>
      <c r="I105" s="60"/>
      <c r="J105" s="44"/>
      <c r="K105" s="44" t="s">
        <v>147</v>
      </c>
      <c r="L105" s="45" t="s">
        <v>363</v>
      </c>
      <c r="M105" s="41">
        <f t="shared" si="4"/>
        <v>0</v>
      </c>
      <c r="N105" s="41">
        <v>0</v>
      </c>
      <c r="O105" s="41">
        <v>0</v>
      </c>
      <c r="P105" s="46"/>
      <c r="Q105" s="46"/>
      <c r="R105" s="46"/>
    </row>
    <row r="106" spans="1:18">
      <c r="A106" s="50"/>
      <c r="B106" s="50"/>
      <c r="C106" s="50"/>
      <c r="D106" s="55"/>
      <c r="E106" s="55"/>
      <c r="F106" s="55"/>
      <c r="G106" s="55"/>
      <c r="H106" s="55"/>
      <c r="I106" s="60"/>
      <c r="J106" s="44" t="s">
        <v>432</v>
      </c>
      <c r="K106" s="44"/>
      <c r="L106" s="45" t="s">
        <v>382</v>
      </c>
      <c r="M106" s="41">
        <f t="shared" si="4"/>
        <v>0</v>
      </c>
      <c r="N106" s="41">
        <v>0</v>
      </c>
      <c r="O106" s="41">
        <v>0</v>
      </c>
      <c r="P106" s="46"/>
      <c r="Q106" s="46"/>
      <c r="R106" s="46"/>
    </row>
    <row r="107" spans="1:18">
      <c r="A107" s="50"/>
      <c r="B107" s="50"/>
      <c r="C107" s="50"/>
      <c r="D107" s="55"/>
      <c r="E107" s="55"/>
      <c r="F107" s="55"/>
      <c r="G107" s="55"/>
      <c r="H107" s="55"/>
      <c r="I107" s="60"/>
      <c r="J107" s="44"/>
      <c r="K107" s="44" t="s">
        <v>143</v>
      </c>
      <c r="L107" s="45" t="s">
        <v>384</v>
      </c>
      <c r="M107" s="41">
        <f t="shared" si="4"/>
        <v>0</v>
      </c>
      <c r="N107" s="41">
        <v>0</v>
      </c>
      <c r="O107" s="41">
        <v>0</v>
      </c>
      <c r="P107" s="46"/>
      <c r="Q107" s="46"/>
      <c r="R107" s="46"/>
    </row>
    <row r="108" spans="1:18">
      <c r="A108" s="50"/>
      <c r="B108" s="50"/>
      <c r="C108" s="50"/>
      <c r="D108" s="55"/>
      <c r="E108" s="55"/>
      <c r="F108" s="55"/>
      <c r="G108" s="55"/>
      <c r="H108" s="55"/>
      <c r="I108" s="60"/>
      <c r="J108" s="44"/>
      <c r="K108" s="44" t="s">
        <v>157</v>
      </c>
      <c r="L108" s="45" t="s">
        <v>385</v>
      </c>
      <c r="M108" s="41">
        <f t="shared" si="4"/>
        <v>0</v>
      </c>
      <c r="N108" s="41">
        <v>0</v>
      </c>
      <c r="O108" s="41">
        <v>0</v>
      </c>
      <c r="P108" s="46"/>
      <c r="Q108" s="46"/>
      <c r="R108" s="46"/>
    </row>
    <row r="109" spans="1:18">
      <c r="A109" s="50"/>
      <c r="B109" s="50"/>
      <c r="C109" s="50"/>
      <c r="D109" s="55"/>
      <c r="E109" s="55"/>
      <c r="F109" s="55"/>
      <c r="G109" s="55"/>
      <c r="H109" s="55"/>
      <c r="I109" s="60"/>
      <c r="J109" s="44" t="s">
        <v>433</v>
      </c>
      <c r="K109" s="44"/>
      <c r="L109" s="45" t="s">
        <v>273</v>
      </c>
      <c r="M109" s="41">
        <f t="shared" si="4"/>
        <v>15</v>
      </c>
      <c r="N109" s="41">
        <v>0</v>
      </c>
      <c r="O109" s="41">
        <v>15</v>
      </c>
      <c r="P109" s="46">
        <f>Q109+R109</f>
        <v>388.08</v>
      </c>
      <c r="Q109" s="46"/>
      <c r="R109" s="46">
        <v>388.08</v>
      </c>
    </row>
    <row r="110" spans="1:18">
      <c r="A110" s="50"/>
      <c r="B110" s="50"/>
      <c r="C110" s="50"/>
      <c r="D110" s="55"/>
      <c r="E110" s="55"/>
      <c r="F110" s="55"/>
      <c r="G110" s="55"/>
      <c r="H110" s="55"/>
      <c r="I110" s="60"/>
      <c r="J110" s="44"/>
      <c r="K110" s="44" t="s">
        <v>238</v>
      </c>
      <c r="L110" s="45" t="s">
        <v>418</v>
      </c>
      <c r="M110" s="41">
        <f t="shared" si="4"/>
        <v>0</v>
      </c>
      <c r="N110" s="41">
        <v>0</v>
      </c>
      <c r="O110" s="41">
        <v>0</v>
      </c>
      <c r="P110" s="46"/>
      <c r="Q110" s="46"/>
      <c r="R110" s="46"/>
    </row>
    <row r="111" spans="1:18">
      <c r="A111" s="50"/>
      <c r="B111" s="50"/>
      <c r="C111" s="50"/>
      <c r="D111" s="55"/>
      <c r="E111" s="55"/>
      <c r="F111" s="55"/>
      <c r="G111" s="55"/>
      <c r="H111" s="55"/>
      <c r="I111" s="60"/>
      <c r="J111" s="44"/>
      <c r="K111" s="44" t="s">
        <v>170</v>
      </c>
      <c r="L111" s="45" t="s">
        <v>420</v>
      </c>
      <c r="M111" s="41">
        <f t="shared" si="4"/>
        <v>0</v>
      </c>
      <c r="N111" s="41">
        <v>0</v>
      </c>
      <c r="O111" s="41">
        <v>0</v>
      </c>
      <c r="P111" s="46"/>
      <c r="Q111" s="46"/>
      <c r="R111" s="46"/>
    </row>
    <row r="112" spans="1:18" ht="28">
      <c r="A112" s="50"/>
      <c r="B112" s="50"/>
      <c r="C112" s="50"/>
      <c r="D112" s="55"/>
      <c r="E112" s="55"/>
      <c r="F112" s="55"/>
      <c r="G112" s="55"/>
      <c r="H112" s="55"/>
      <c r="I112" s="60"/>
      <c r="J112" s="44"/>
      <c r="K112" s="44" t="s">
        <v>153</v>
      </c>
      <c r="L112" s="45" t="s">
        <v>422</v>
      </c>
      <c r="M112" s="41">
        <f t="shared" si="4"/>
        <v>0</v>
      </c>
      <c r="N112" s="41">
        <v>0</v>
      </c>
      <c r="O112" s="41">
        <v>0</v>
      </c>
      <c r="P112" s="46"/>
      <c r="Q112" s="46"/>
      <c r="R112" s="46"/>
    </row>
    <row r="113" spans="1:18">
      <c r="A113" s="50"/>
      <c r="B113" s="50"/>
      <c r="C113" s="50"/>
      <c r="D113" s="55"/>
      <c r="E113" s="55"/>
      <c r="F113" s="55"/>
      <c r="G113" s="55"/>
      <c r="H113" s="55"/>
      <c r="I113" s="60"/>
      <c r="J113" s="44"/>
      <c r="K113" s="44" t="s">
        <v>147</v>
      </c>
      <c r="L113" s="45" t="s">
        <v>273</v>
      </c>
      <c r="M113" s="41">
        <f t="shared" si="4"/>
        <v>15</v>
      </c>
      <c r="N113" s="41">
        <v>0</v>
      </c>
      <c r="O113" s="41">
        <v>15</v>
      </c>
      <c r="P113" s="46">
        <v>388.08</v>
      </c>
      <c r="Q113" s="46"/>
      <c r="R113" s="46">
        <v>388.08</v>
      </c>
    </row>
    <row r="114" spans="1:18">
      <c r="A114" s="167" t="s">
        <v>38</v>
      </c>
      <c r="B114" s="167"/>
      <c r="C114" s="167"/>
      <c r="D114" s="57">
        <f t="shared" ref="D114:I114" si="5">D78+D75+D70+D67+D62+D59+D53+D46+D43+D39+D32+D24+D13+D8</f>
        <v>20825.325725999999</v>
      </c>
      <c r="E114" s="57">
        <f t="shared" si="5"/>
        <v>19301.025726</v>
      </c>
      <c r="F114" s="57">
        <f t="shared" si="5"/>
        <v>1524.3</v>
      </c>
      <c r="G114" s="57">
        <f t="shared" si="5"/>
        <v>388.08</v>
      </c>
      <c r="H114" s="57">
        <f t="shared" si="5"/>
        <v>0</v>
      </c>
      <c r="I114" s="57">
        <f t="shared" si="5"/>
        <v>388.08</v>
      </c>
      <c r="J114" s="61"/>
      <c r="K114" s="61"/>
      <c r="L114" s="61" t="s">
        <v>434</v>
      </c>
      <c r="M114" s="57">
        <f t="shared" ref="M114:R114" si="6">M109+M106+M100+M97+M80+M67+M62+M50+M22+M8</f>
        <v>20825.331624999999</v>
      </c>
      <c r="N114" s="57">
        <f t="shared" si="6"/>
        <v>19301.031625</v>
      </c>
      <c r="O114" s="57">
        <f t="shared" si="6"/>
        <v>1524.3</v>
      </c>
      <c r="P114" s="57">
        <f t="shared" si="6"/>
        <v>388.08</v>
      </c>
      <c r="Q114" s="57">
        <f t="shared" si="6"/>
        <v>0</v>
      </c>
      <c r="R114" s="62">
        <f t="shared" si="6"/>
        <v>388.08</v>
      </c>
    </row>
  </sheetData>
  <mergeCells count="11">
    <mergeCell ref="A114:C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5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6" sqref="A6"/>
    </sheetView>
  </sheetViews>
  <sheetFormatPr defaultColWidth="9" defaultRowHeight="14"/>
  <cols>
    <col min="1" max="1" width="31.36328125" style="26" customWidth="1"/>
    <col min="2" max="2" width="21.26953125" style="26" customWidth="1"/>
    <col min="3" max="3" width="21.36328125" style="26" customWidth="1"/>
    <col min="4" max="4" width="24.90625" style="26" customWidth="1"/>
    <col min="5" max="5" width="23.453125" style="26" customWidth="1"/>
    <col min="6" max="8" width="11.6328125" style="26" customWidth="1"/>
    <col min="9" max="16384" width="9" style="26"/>
  </cols>
  <sheetData>
    <row r="1" spans="1:8" ht="40" customHeight="1">
      <c r="A1" s="111" t="s">
        <v>435</v>
      </c>
      <c r="B1" s="111"/>
      <c r="C1" s="111"/>
      <c r="D1" s="111"/>
      <c r="E1" s="111"/>
      <c r="F1" s="28"/>
      <c r="G1" s="28"/>
      <c r="H1" s="28"/>
    </row>
    <row r="2" spans="1:8" ht="3" customHeight="1"/>
    <row r="3" spans="1:8" s="27" customFormat="1" ht="28.5" customHeight="1">
      <c r="A3" s="29" t="s">
        <v>489</v>
      </c>
      <c r="B3" s="29"/>
      <c r="C3" s="29"/>
      <c r="D3" s="29"/>
      <c r="E3" s="30" t="s">
        <v>41</v>
      </c>
    </row>
    <row r="4" spans="1:8" ht="30" customHeight="1">
      <c r="A4" s="170" t="s">
        <v>436</v>
      </c>
      <c r="B4" s="170" t="s">
        <v>437</v>
      </c>
      <c r="C4" s="170" t="s">
        <v>438</v>
      </c>
      <c r="D4" s="168" t="s">
        <v>439</v>
      </c>
      <c r="E4" s="168"/>
    </row>
    <row r="5" spans="1:8" ht="30" customHeight="1">
      <c r="A5" s="171"/>
      <c r="B5" s="171"/>
      <c r="C5" s="171"/>
      <c r="D5" s="31" t="s">
        <v>440</v>
      </c>
      <c r="E5" s="31" t="s">
        <v>441</v>
      </c>
    </row>
    <row r="6" spans="1:8" ht="30" customHeight="1">
      <c r="A6" s="32" t="s">
        <v>98</v>
      </c>
      <c r="B6" s="33">
        <f>B8+B9</f>
        <v>23.1</v>
      </c>
      <c r="C6" s="34">
        <v>28.86</v>
      </c>
      <c r="D6" s="33">
        <f t="shared" ref="D6:D11" si="0">B6-C6</f>
        <v>-5.759999999999998</v>
      </c>
      <c r="E6" s="35">
        <f>D6/B6</f>
        <v>-0.24935064935064924</v>
      </c>
    </row>
    <row r="7" spans="1:8" ht="30" customHeight="1">
      <c r="A7" s="33" t="s">
        <v>442</v>
      </c>
      <c r="B7" s="33"/>
      <c r="C7" s="34"/>
      <c r="D7" s="33">
        <f t="shared" si="0"/>
        <v>0</v>
      </c>
      <c r="E7" s="35"/>
    </row>
    <row r="8" spans="1:8" ht="30" customHeight="1">
      <c r="A8" s="33" t="s">
        <v>443</v>
      </c>
      <c r="B8" s="33">
        <v>8.1</v>
      </c>
      <c r="C8" s="34">
        <v>9.86</v>
      </c>
      <c r="D8" s="33">
        <f t="shared" si="0"/>
        <v>-1.7599999999999998</v>
      </c>
      <c r="E8" s="35">
        <f>D8/B8</f>
        <v>-0.21728395061728392</v>
      </c>
    </row>
    <row r="9" spans="1:8" ht="30" customHeight="1">
      <c r="A9" s="33" t="s">
        <v>444</v>
      </c>
      <c r="B9" s="33">
        <v>15</v>
      </c>
      <c r="C9" s="34">
        <v>19</v>
      </c>
      <c r="D9" s="33">
        <f t="shared" si="0"/>
        <v>-4</v>
      </c>
      <c r="E9" s="35">
        <f>D9/B9</f>
        <v>-0.26666666666666666</v>
      </c>
    </row>
    <row r="10" spans="1:8" ht="30" customHeight="1">
      <c r="A10" s="33" t="s">
        <v>445</v>
      </c>
      <c r="B10" s="33"/>
      <c r="C10" s="34"/>
      <c r="D10" s="33">
        <f t="shared" si="0"/>
        <v>0</v>
      </c>
      <c r="E10" s="35"/>
    </row>
    <row r="11" spans="1:8" ht="30" customHeight="1">
      <c r="A11" s="33" t="s">
        <v>446</v>
      </c>
      <c r="B11" s="33">
        <v>15</v>
      </c>
      <c r="C11" s="34">
        <v>19</v>
      </c>
      <c r="D11" s="33">
        <f t="shared" si="0"/>
        <v>-4</v>
      </c>
      <c r="E11" s="35">
        <f>D11/B11</f>
        <v>-0.26666666666666666</v>
      </c>
    </row>
    <row r="12" spans="1:8" ht="132" customHeight="1">
      <c r="A12" s="169" t="s">
        <v>447</v>
      </c>
      <c r="B12" s="169"/>
      <c r="C12" s="169"/>
      <c r="D12" s="169"/>
      <c r="E12" s="169"/>
    </row>
  </sheetData>
  <mergeCells count="6">
    <mergeCell ref="A1:E1"/>
    <mergeCell ref="D4:E4"/>
    <mergeCell ref="A12:E12"/>
    <mergeCell ref="A4:A5"/>
    <mergeCell ref="B4:B5"/>
    <mergeCell ref="C4:C5"/>
  </mergeCells>
  <phoneticPr fontId="25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QLF</cp:lastModifiedBy>
  <dcterms:created xsi:type="dcterms:W3CDTF">2006-09-16T00:00:00Z</dcterms:created>
  <dcterms:modified xsi:type="dcterms:W3CDTF">2019-12-06T08:43:46Z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